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ito-m\Desktop\伊東さん依頼\250515 マーモプロモ修正データ\"/>
    </mc:Choice>
  </mc:AlternateContent>
  <xr:revisionPtr revIDLastSave="0" documentId="8_{7F74C3A5-D126-4DFC-9313-71E76669B6C6}" xr6:coauthVersionLast="47" xr6:coauthVersionMax="47" xr10:uidLastSave="{00000000-0000-0000-0000-000000000000}"/>
  <bookViews>
    <workbookView xWindow="825" yWindow="2055" windowWidth="27975" windowHeight="14145" xr2:uid="{F92AAFF0-E46C-427D-8DEC-82C400BFE217}"/>
  </bookViews>
  <sheets>
    <sheet name="始めに" sheetId="14" r:id="rId1"/>
    <sheet name="静脈内投与後予測" sheetId="15" r:id="rId2"/>
    <sheet name="皮下投与後予測" sheetId="1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1" l="1"/>
  <c r="E18" i="11" s="1"/>
  <c r="F6" i="11"/>
  <c r="D18" i="11" s="1"/>
  <c r="F5" i="11"/>
  <c r="C18" i="11" s="1"/>
  <c r="F4" i="11"/>
  <c r="B18" i="11" s="1"/>
  <c r="E18" i="15"/>
  <c r="D18" i="15"/>
  <c r="C18" i="15"/>
  <c r="B18" i="15"/>
  <c r="C21" i="15"/>
  <c r="C22" i="15" s="1"/>
  <c r="C20" i="15"/>
  <c r="D14" i="15"/>
  <c r="F7" i="15"/>
  <c r="F6" i="15"/>
  <c r="F5" i="15"/>
  <c r="F4" i="15"/>
  <c r="F24" i="15" l="1"/>
  <c r="C25" i="15" s="1"/>
  <c r="E27" i="15" s="1"/>
  <c r="E26" i="15" l="1"/>
  <c r="C53" i="15" l="1"/>
  <c r="D53" i="15" s="1"/>
  <c r="B52" i="15"/>
  <c r="C45" i="15"/>
  <c r="D45" i="15" s="1"/>
  <c r="B44" i="15"/>
  <c r="C37" i="15"/>
  <c r="D37" i="15" s="1"/>
  <c r="C54" i="15"/>
  <c r="D54" i="15" s="1"/>
  <c r="B53" i="15"/>
  <c r="C46" i="15"/>
  <c r="D46" i="15" s="1"/>
  <c r="B45" i="15"/>
  <c r="C38" i="15"/>
  <c r="B37" i="15"/>
  <c r="B50" i="15"/>
  <c r="B34" i="15"/>
  <c r="B51" i="15"/>
  <c r="B35" i="15"/>
  <c r="B36" i="15"/>
  <c r="B54" i="15"/>
  <c r="C47" i="15"/>
  <c r="D47" i="15" s="1"/>
  <c r="B46" i="15"/>
  <c r="C39" i="15"/>
  <c r="D39" i="15" s="1"/>
  <c r="B38" i="15"/>
  <c r="C49" i="15"/>
  <c r="D49" i="15" s="1"/>
  <c r="B48" i="15"/>
  <c r="C42" i="15"/>
  <c r="D42" i="15" s="1"/>
  <c r="B41" i="15"/>
  <c r="B42" i="15"/>
  <c r="C52" i="15"/>
  <c r="D52" i="15" s="1"/>
  <c r="C44" i="15"/>
  <c r="D44" i="15" s="1"/>
  <c r="C48" i="15"/>
  <c r="D48" i="15" s="1"/>
  <c r="B47" i="15"/>
  <c r="C40" i="15"/>
  <c r="D40" i="15" s="1"/>
  <c r="B39" i="15"/>
  <c r="C41" i="15"/>
  <c r="D41" i="15" s="1"/>
  <c r="B40" i="15"/>
  <c r="C50" i="15"/>
  <c r="D50" i="15" s="1"/>
  <c r="B49" i="15"/>
  <c r="C34" i="15"/>
  <c r="D34" i="15" s="1"/>
  <c r="C51" i="15"/>
  <c r="D51" i="15" s="1"/>
  <c r="C43" i="15"/>
  <c r="D43" i="15" s="1"/>
  <c r="C35" i="15"/>
  <c r="D35" i="15" s="1"/>
  <c r="B43" i="15"/>
  <c r="C36" i="15"/>
  <c r="D36" i="15" s="1"/>
  <c r="D38" i="15" l="1"/>
  <c r="G38" i="15" s="1"/>
  <c r="E46" i="15"/>
  <c r="H46" i="15"/>
  <c r="G46" i="15"/>
  <c r="F46" i="15"/>
  <c r="H51" i="15"/>
  <c r="G51" i="15"/>
  <c r="E51" i="15"/>
  <c r="F51" i="15"/>
  <c r="E40" i="15"/>
  <c r="G40" i="15"/>
  <c r="H40" i="15"/>
  <c r="F40" i="15"/>
  <c r="H43" i="15"/>
  <c r="G43" i="15"/>
  <c r="F43" i="15"/>
  <c r="E43" i="15"/>
  <c r="G49" i="15"/>
  <c r="F49" i="15"/>
  <c r="H49" i="15"/>
  <c r="E49" i="15"/>
  <c r="F48" i="15"/>
  <c r="E48" i="15"/>
  <c r="G48" i="15"/>
  <c r="H48" i="15"/>
  <c r="F37" i="15"/>
  <c r="E37" i="15"/>
  <c r="H37" i="15"/>
  <c r="G37" i="15"/>
  <c r="G42" i="15"/>
  <c r="H42" i="15"/>
  <c r="F42" i="15"/>
  <c r="E42" i="15"/>
  <c r="E54" i="15"/>
  <c r="H54" i="15"/>
  <c r="G54" i="15"/>
  <c r="F54" i="15"/>
  <c r="H50" i="15"/>
  <c r="G50" i="15"/>
  <c r="F50" i="15"/>
  <c r="E50" i="15"/>
  <c r="H44" i="15"/>
  <c r="E44" i="15"/>
  <c r="G44" i="15"/>
  <c r="F44" i="15"/>
  <c r="E39" i="15"/>
  <c r="F39" i="15"/>
  <c r="G39" i="15"/>
  <c r="H39" i="15"/>
  <c r="H36" i="15"/>
  <c r="F36" i="15"/>
  <c r="G36" i="15"/>
  <c r="E36" i="15"/>
  <c r="H52" i="15"/>
  <c r="G52" i="15"/>
  <c r="F52" i="15"/>
  <c r="E52" i="15"/>
  <c r="G45" i="15"/>
  <c r="E45" i="15"/>
  <c r="H45" i="15"/>
  <c r="F45" i="15"/>
  <c r="H34" i="15"/>
  <c r="G34" i="15"/>
  <c r="F34" i="15"/>
  <c r="E34" i="15"/>
  <c r="G41" i="15"/>
  <c r="F41" i="15"/>
  <c r="E41" i="15"/>
  <c r="H41" i="15"/>
  <c r="E47" i="15"/>
  <c r="H47" i="15"/>
  <c r="G47" i="15"/>
  <c r="F47" i="15"/>
  <c r="H35" i="15"/>
  <c r="G35" i="15"/>
  <c r="F35" i="15"/>
  <c r="E35" i="15"/>
  <c r="G53" i="15"/>
  <c r="F53" i="15"/>
  <c r="E53" i="15"/>
  <c r="H53" i="15"/>
  <c r="E38" i="15" l="1"/>
  <c r="F38" i="15"/>
  <c r="H38" i="15"/>
  <c r="B19" i="11" l="1"/>
  <c r="C24" i="11" s="1"/>
  <c r="C22" i="11" l="1"/>
  <c r="C23" i="11" s="1"/>
  <c r="C21" i="11"/>
  <c r="F27" i="11" l="1"/>
  <c r="C28" i="11" l="1"/>
  <c r="E32" i="11" s="1"/>
  <c r="E33" i="11" l="1"/>
  <c r="E34" i="11"/>
  <c r="B58" i="11" l="1"/>
  <c r="E58" i="11" s="1"/>
  <c r="B68" i="11"/>
  <c r="E68" i="11" s="1"/>
  <c r="B66" i="11"/>
  <c r="C66" i="11" s="1"/>
  <c r="B49" i="11"/>
  <c r="F49" i="11" s="1"/>
  <c r="B46" i="11"/>
  <c r="D46" i="11" s="1"/>
  <c r="B43" i="11"/>
  <c r="C43" i="11" s="1"/>
  <c r="B47" i="11"/>
  <c r="E47" i="11" s="1"/>
  <c r="B57" i="11"/>
  <c r="C57" i="11" s="1"/>
  <c r="B54" i="11"/>
  <c r="D54" i="11" s="1"/>
  <c r="B51" i="11"/>
  <c r="C51" i="11" s="1"/>
  <c r="B62" i="11"/>
  <c r="E62" i="11" s="1"/>
  <c r="B69" i="11"/>
  <c r="F69" i="11" s="1"/>
  <c r="B48" i="11"/>
  <c r="D48" i="11" s="1"/>
  <c r="B44" i="11"/>
  <c r="D44" i="11" s="1"/>
  <c r="B42" i="11"/>
  <c r="E42" i="11" s="1"/>
  <c r="B41" i="11"/>
  <c r="E41" i="11" s="1"/>
  <c r="B59" i="11"/>
  <c r="D59" i="11" s="1"/>
  <c r="B61" i="11"/>
  <c r="C61" i="11" s="1"/>
  <c r="B53" i="11"/>
  <c r="F53" i="11" s="1"/>
  <c r="B65" i="11"/>
  <c r="C65" i="11" s="1"/>
  <c r="B70" i="11"/>
  <c r="C70" i="11" s="1"/>
  <c r="B56" i="11"/>
  <c r="E56" i="11" s="1"/>
  <c r="B52" i="11"/>
  <c r="D52" i="11" s="1"/>
  <c r="B50" i="11"/>
  <c r="D50" i="11" s="1"/>
  <c r="B45" i="11"/>
  <c r="D45" i="11" s="1"/>
  <c r="B55" i="11"/>
  <c r="F55" i="11" s="1"/>
  <c r="B63" i="11"/>
  <c r="E63" i="11" s="1"/>
  <c r="B67" i="11"/>
  <c r="E67" i="11" s="1"/>
  <c r="E35" i="11"/>
  <c r="B64" i="11"/>
  <c r="F64" i="11" s="1"/>
  <c r="B60" i="11"/>
  <c r="E60" i="11" s="1"/>
  <c r="C55" i="11"/>
  <c r="E51" i="11"/>
  <c r="D51" i="11"/>
  <c r="C49" i="11"/>
  <c r="D49" i="11"/>
  <c r="C68" i="11"/>
  <c r="F68" i="11"/>
  <c r="C62" i="11"/>
  <c r="E69" i="11"/>
  <c r="D69" i="11" l="1"/>
  <c r="E48" i="11"/>
  <c r="D70" i="11"/>
  <c r="E70" i="11"/>
  <c r="F67" i="11"/>
  <c r="E46" i="11"/>
  <c r="F65" i="11"/>
  <c r="D65" i="11"/>
  <c r="F46" i="11"/>
  <c r="E61" i="11"/>
  <c r="D68" i="11"/>
  <c r="F62" i="11"/>
  <c r="D61" i="11"/>
  <c r="F66" i="11"/>
  <c r="D53" i="11"/>
  <c r="F61" i="11"/>
  <c r="D62" i="11"/>
  <c r="D55" i="11"/>
  <c r="F51" i="11"/>
  <c r="E55" i="11"/>
  <c r="E53" i="11"/>
  <c r="C53" i="11"/>
  <c r="F63" i="11"/>
  <c r="D63" i="11"/>
  <c r="E52" i="11"/>
  <c r="C63" i="11"/>
  <c r="D66" i="11"/>
  <c r="E66" i="11"/>
  <c r="C69" i="11"/>
  <c r="E65" i="11"/>
  <c r="E49" i="11"/>
  <c r="C58" i="11"/>
  <c r="C67" i="11"/>
  <c r="F58" i="11"/>
  <c r="F70" i="11"/>
  <c r="F59" i="11"/>
  <c r="C48" i="11"/>
  <c r="D67" i="11"/>
  <c r="F48" i="11"/>
  <c r="C46" i="11"/>
  <c r="D58" i="11"/>
  <c r="C56" i="11"/>
  <c r="D57" i="11"/>
  <c r="E57" i="11"/>
  <c r="F57" i="11"/>
  <c r="C41" i="11"/>
  <c r="F47" i="11"/>
  <c r="F56" i="11"/>
  <c r="C64" i="11"/>
  <c r="D56" i="11"/>
  <c r="D43" i="11"/>
  <c r="C50" i="11"/>
  <c r="F43" i="11"/>
  <c r="E54" i="11"/>
  <c r="E43" i="11"/>
  <c r="D64" i="11"/>
  <c r="D42" i="11"/>
  <c r="E44" i="11"/>
  <c r="F44" i="11"/>
  <c r="C44" i="11"/>
  <c r="E50" i="11"/>
  <c r="D41" i="11"/>
  <c r="F50" i="11"/>
  <c r="E64" i="11"/>
  <c r="F41" i="11"/>
  <c r="E59" i="11"/>
  <c r="F54" i="11"/>
  <c r="F42" i="11"/>
  <c r="F52" i="11"/>
  <c r="C47" i="11"/>
  <c r="E45" i="11"/>
  <c r="F60" i="11"/>
  <c r="C52" i="11"/>
  <c r="D47" i="11"/>
  <c r="F45" i="11"/>
  <c r="C60" i="11"/>
  <c r="C45" i="11"/>
  <c r="D60" i="11"/>
  <c r="C42" i="11"/>
  <c r="C59" i="11"/>
  <c r="C54" i="11"/>
</calcChain>
</file>

<file path=xl/sharedStrings.xml><?xml version="1.0" encoding="utf-8"?>
<sst xmlns="http://schemas.openxmlformats.org/spreadsheetml/2006/main" count="141" uniqueCount="121">
  <si>
    <t>Time 
(day)</t>
    <phoneticPr fontId="3"/>
  </si>
  <si>
    <t>Conc.
(μg/mL)</t>
    <phoneticPr fontId="3"/>
  </si>
  <si>
    <t>Vc (L)</t>
    <phoneticPr fontId="2"/>
  </si>
  <si>
    <t>CL (L/day)</t>
    <phoneticPr fontId="2"/>
  </si>
  <si>
    <t>Q (L/day)</t>
    <phoneticPr fontId="2"/>
  </si>
  <si>
    <t>Vp (L)</t>
    <phoneticPr fontId="2"/>
  </si>
  <si>
    <t>Marmo 
BW  (kg)</t>
    <phoneticPr fontId="2"/>
  </si>
  <si>
    <t>Human 
BW  (kg)</t>
    <phoneticPr fontId="2"/>
  </si>
  <si>
    <r>
      <t>CL</t>
    </r>
    <r>
      <rPr>
        <vertAlign val="subscript"/>
        <sz val="11"/>
        <color indexed="8"/>
        <rFont val="游ゴシック"/>
        <family val="3"/>
        <charset val="128"/>
      </rPr>
      <t>human</t>
    </r>
    <r>
      <rPr>
        <sz val="11"/>
        <color theme="1"/>
        <rFont val="游ゴシック"/>
        <family val="2"/>
        <charset val="128"/>
        <scheme val="minor"/>
      </rPr>
      <t xml:space="preserve">
(L/day)</t>
    </r>
    <phoneticPr fontId="3"/>
  </si>
  <si>
    <r>
      <t>Q</t>
    </r>
    <r>
      <rPr>
        <vertAlign val="subscript"/>
        <sz val="11"/>
        <color indexed="8"/>
        <rFont val="游ゴシック"/>
        <family val="3"/>
        <charset val="128"/>
      </rPr>
      <t>human</t>
    </r>
    <r>
      <rPr>
        <sz val="11"/>
        <color theme="1"/>
        <rFont val="游ゴシック"/>
        <family val="2"/>
        <charset val="128"/>
        <scheme val="minor"/>
      </rPr>
      <t xml:space="preserve">
(L/day)</t>
    </r>
    <phoneticPr fontId="3"/>
  </si>
  <si>
    <r>
      <t>Vc</t>
    </r>
    <r>
      <rPr>
        <vertAlign val="subscript"/>
        <sz val="11"/>
        <color indexed="8"/>
        <rFont val="游ゴシック"/>
        <family val="3"/>
        <charset val="128"/>
      </rPr>
      <t>human</t>
    </r>
    <r>
      <rPr>
        <sz val="11"/>
        <color theme="1"/>
        <rFont val="游ゴシック"/>
        <family val="2"/>
        <charset val="128"/>
        <scheme val="minor"/>
      </rPr>
      <t xml:space="preserve">
(L)</t>
    </r>
    <phoneticPr fontId="3"/>
  </si>
  <si>
    <r>
      <t>Vp</t>
    </r>
    <r>
      <rPr>
        <vertAlign val="subscript"/>
        <sz val="11"/>
        <color indexed="8"/>
        <rFont val="游ゴシック"/>
        <family val="3"/>
        <charset val="128"/>
      </rPr>
      <t>human</t>
    </r>
    <r>
      <rPr>
        <sz val="11"/>
        <color theme="1"/>
        <rFont val="游ゴシック"/>
        <family val="2"/>
        <charset val="128"/>
        <scheme val="minor"/>
      </rPr>
      <t xml:space="preserve">
(L)</t>
    </r>
    <phoneticPr fontId="3"/>
  </si>
  <si>
    <t>試算基本条件</t>
    <rPh sb="0" eb="2">
      <t>シサン</t>
    </rPh>
    <rPh sb="2" eb="4">
      <t>キホン</t>
    </rPh>
    <rPh sb="4" eb="6">
      <t>ジョウケン</t>
    </rPh>
    <phoneticPr fontId="2"/>
  </si>
  <si>
    <r>
      <t>BW</t>
    </r>
    <r>
      <rPr>
        <vertAlign val="subscript"/>
        <sz val="11"/>
        <color theme="1"/>
        <rFont val="游ゴシック"/>
        <family val="3"/>
        <charset val="128"/>
        <scheme val="minor"/>
      </rPr>
      <t>human</t>
    </r>
    <r>
      <rPr>
        <sz val="11"/>
        <color theme="1"/>
        <rFont val="游ゴシック"/>
        <family val="2"/>
        <charset val="128"/>
        <scheme val="minor"/>
      </rPr>
      <t xml:space="preserve">
(kg)</t>
    </r>
    <phoneticPr fontId="2"/>
  </si>
  <si>
    <r>
      <rPr>
        <sz val="11"/>
        <color theme="1"/>
        <rFont val="游ゴシック"/>
        <family val="3"/>
        <charset val="128"/>
        <scheme val="minor"/>
      </rPr>
      <t>Dose</t>
    </r>
    <r>
      <rPr>
        <vertAlign val="subscript"/>
        <sz val="11"/>
        <color theme="1"/>
        <rFont val="游ゴシック"/>
        <family val="3"/>
        <charset val="128"/>
        <scheme val="minor"/>
      </rPr>
      <t xml:space="preserve">human
</t>
    </r>
    <r>
      <rPr>
        <sz val="11"/>
        <color theme="1"/>
        <rFont val="游ゴシック"/>
        <family val="3"/>
        <charset val="128"/>
        <scheme val="minor"/>
      </rPr>
      <t>(mg/body)</t>
    </r>
    <phoneticPr fontId="2"/>
  </si>
  <si>
    <t>Infusion time
T (day)</t>
    <phoneticPr fontId="2"/>
  </si>
  <si>
    <r>
      <t>CL</t>
    </r>
    <r>
      <rPr>
        <vertAlign val="subscript"/>
        <sz val="11"/>
        <color theme="1"/>
        <rFont val="游ゴシック"/>
        <family val="3"/>
        <charset val="128"/>
        <scheme val="minor"/>
      </rPr>
      <t>human</t>
    </r>
    <r>
      <rPr>
        <sz val="11"/>
        <color theme="1"/>
        <rFont val="游ゴシック"/>
        <family val="2"/>
        <charset val="128"/>
        <scheme val="minor"/>
      </rPr>
      <t xml:space="preserve">
(L/day)</t>
    </r>
    <phoneticPr fontId="2"/>
  </si>
  <si>
    <r>
      <t>Q</t>
    </r>
    <r>
      <rPr>
        <vertAlign val="subscript"/>
        <sz val="11"/>
        <color theme="1"/>
        <rFont val="游ゴシック"/>
        <family val="3"/>
        <charset val="128"/>
        <scheme val="minor"/>
      </rPr>
      <t>human</t>
    </r>
    <r>
      <rPr>
        <sz val="11"/>
        <color theme="1"/>
        <rFont val="游ゴシック"/>
        <family val="2"/>
        <charset val="128"/>
        <scheme val="minor"/>
      </rPr>
      <t xml:space="preserve">
(L/day)</t>
    </r>
    <phoneticPr fontId="2"/>
  </si>
  <si>
    <r>
      <t>Vc</t>
    </r>
    <r>
      <rPr>
        <vertAlign val="subscript"/>
        <sz val="11"/>
        <color theme="1"/>
        <rFont val="游ゴシック"/>
        <family val="3"/>
        <charset val="128"/>
        <scheme val="minor"/>
      </rPr>
      <t>human</t>
    </r>
    <r>
      <rPr>
        <sz val="11"/>
        <color theme="1"/>
        <rFont val="游ゴシック"/>
        <family val="2"/>
        <charset val="128"/>
        <scheme val="minor"/>
      </rPr>
      <t xml:space="preserve">
(L)</t>
    </r>
    <phoneticPr fontId="2"/>
  </si>
  <si>
    <r>
      <t>Vp</t>
    </r>
    <r>
      <rPr>
        <vertAlign val="subscript"/>
        <sz val="11"/>
        <color theme="1"/>
        <rFont val="游ゴシック"/>
        <family val="3"/>
        <charset val="128"/>
        <scheme val="minor"/>
      </rPr>
      <t>human</t>
    </r>
    <r>
      <rPr>
        <sz val="11"/>
        <color theme="1"/>
        <rFont val="游ゴシック"/>
        <family val="2"/>
        <charset val="128"/>
        <scheme val="minor"/>
      </rPr>
      <t xml:space="preserve">
(L)</t>
    </r>
    <phoneticPr fontId="2"/>
  </si>
  <si>
    <t>kel (1/day)=</t>
    <phoneticPr fontId="2"/>
  </si>
  <si>
    <t>CL/Vc=</t>
    <phoneticPr fontId="2"/>
  </si>
  <si>
    <t>k12 (1/day)=</t>
    <phoneticPr fontId="2"/>
  </si>
  <si>
    <t>Q/Vc=</t>
    <phoneticPr fontId="2"/>
  </si>
  <si>
    <t>k21(1/day)=</t>
    <phoneticPr fontId="2"/>
  </si>
  <si>
    <t>(Vc x k12)/Vp=</t>
    <phoneticPr fontId="2"/>
  </si>
  <si>
    <t>(</t>
    <phoneticPr fontId="2"/>
  </si>
  <si>
    <t>β (1/day)=</t>
    <phoneticPr fontId="2"/>
  </si>
  <si>
    <r>
      <t>0.5X[(kel+k12+k21)-SQRT((kel+k12+k21)</t>
    </r>
    <r>
      <rPr>
        <vertAlign val="superscript"/>
        <sz val="11"/>
        <color theme="1"/>
        <rFont val="游ゴシック"/>
        <family val="3"/>
        <charset val="128"/>
        <scheme val="minor"/>
      </rPr>
      <t>2</t>
    </r>
    <r>
      <rPr>
        <sz val="11"/>
        <color theme="1"/>
        <rFont val="游ゴシック"/>
        <family val="2"/>
        <charset val="128"/>
        <scheme val="minor"/>
      </rPr>
      <t>-4XkelXk21)]=</t>
    </r>
    <phoneticPr fontId="2"/>
  </si>
  <si>
    <t xml:space="preserve"> α (1/day)=</t>
    <phoneticPr fontId="2"/>
  </si>
  <si>
    <t>(k21xkel)/β=</t>
    <phoneticPr fontId="2"/>
  </si>
  <si>
    <r>
      <t>Dose(</t>
    </r>
    <r>
      <rPr>
        <sz val="11"/>
        <color theme="1"/>
        <rFont val="Yu Gothic"/>
        <family val="3"/>
        <charset val="128"/>
      </rPr>
      <t>μ</t>
    </r>
    <r>
      <rPr>
        <sz val="11"/>
        <color theme="1"/>
        <rFont val="游ゴシック"/>
        <family val="3"/>
        <charset val="128"/>
      </rPr>
      <t>g)X(</t>
    </r>
    <r>
      <rPr>
        <sz val="11"/>
        <color theme="1"/>
        <rFont val="Yu Gothic"/>
        <family val="3"/>
        <charset val="128"/>
      </rPr>
      <t>α</t>
    </r>
    <r>
      <rPr>
        <sz val="11"/>
        <color theme="1"/>
        <rFont val="游ゴシック"/>
        <family val="3"/>
        <charset val="128"/>
      </rPr>
      <t>-k21)/(Vc(mL)X(</t>
    </r>
    <r>
      <rPr>
        <sz val="11"/>
        <color theme="1"/>
        <rFont val="Yu Gothic"/>
        <family val="3"/>
        <charset val="128"/>
      </rPr>
      <t>α-β))</t>
    </r>
    <r>
      <rPr>
        <sz val="11"/>
        <color theme="1"/>
        <rFont val="游ゴシック"/>
        <family val="2"/>
        <charset val="128"/>
        <scheme val="minor"/>
      </rPr>
      <t>=</t>
    </r>
    <phoneticPr fontId="2"/>
  </si>
  <si>
    <r>
      <t>Dose(</t>
    </r>
    <r>
      <rPr>
        <sz val="11"/>
        <color theme="1"/>
        <rFont val="Yu Gothic"/>
        <family val="3"/>
        <charset val="128"/>
      </rPr>
      <t>μ</t>
    </r>
    <r>
      <rPr>
        <sz val="11"/>
        <color theme="1"/>
        <rFont val="游ゴシック"/>
        <family val="3"/>
        <charset val="128"/>
      </rPr>
      <t>g)X(k21-</t>
    </r>
    <r>
      <rPr>
        <sz val="11"/>
        <color theme="1"/>
        <rFont val="Yu Gothic"/>
        <family val="3"/>
        <charset val="128"/>
      </rPr>
      <t>β</t>
    </r>
    <r>
      <rPr>
        <sz val="11"/>
        <color theme="1"/>
        <rFont val="游ゴシック"/>
        <family val="3"/>
        <charset val="128"/>
      </rPr>
      <t>)/(Vc(mL)X(</t>
    </r>
    <r>
      <rPr>
        <sz val="11"/>
        <color theme="1"/>
        <rFont val="Yu Gothic"/>
        <family val="3"/>
        <charset val="128"/>
      </rPr>
      <t>α-β))</t>
    </r>
    <r>
      <rPr>
        <sz val="11"/>
        <color theme="1"/>
        <rFont val="游ゴシック"/>
        <family val="2"/>
        <charset val="128"/>
        <scheme val="minor"/>
      </rPr>
      <t>=</t>
    </r>
    <phoneticPr fontId="2"/>
  </si>
  <si>
    <r>
      <t>C</t>
    </r>
    <r>
      <rPr>
        <vertAlign val="subscript"/>
        <sz val="11"/>
        <color theme="1"/>
        <rFont val="游ゴシック"/>
        <family val="3"/>
        <charset val="128"/>
        <scheme val="minor"/>
      </rPr>
      <t>human, t&lt;T</t>
    </r>
    <r>
      <rPr>
        <sz val="11"/>
        <color theme="1"/>
        <rFont val="游ゴシック"/>
        <family val="2"/>
        <charset val="128"/>
        <scheme val="minor"/>
      </rPr>
      <t>=</t>
    </r>
    <phoneticPr fontId="2"/>
  </si>
  <si>
    <r>
      <t>Ax(1-e</t>
    </r>
    <r>
      <rPr>
        <vertAlign val="superscript"/>
        <sz val="11"/>
        <color theme="1"/>
        <rFont val="游ゴシック"/>
        <family val="3"/>
        <charset val="128"/>
        <scheme val="minor"/>
      </rPr>
      <t>-αt</t>
    </r>
    <r>
      <rPr>
        <sz val="11"/>
        <color theme="1"/>
        <rFont val="游ゴシック"/>
        <family val="2"/>
        <charset val="128"/>
        <scheme val="minor"/>
      </rPr>
      <t>)/(Txα) + Bx(1-e</t>
    </r>
    <r>
      <rPr>
        <vertAlign val="superscript"/>
        <sz val="11"/>
        <color theme="1"/>
        <rFont val="游ゴシック"/>
        <family val="3"/>
        <charset val="128"/>
        <scheme val="minor"/>
      </rPr>
      <t>-βt</t>
    </r>
    <r>
      <rPr>
        <sz val="11"/>
        <color theme="1"/>
        <rFont val="游ゴシック"/>
        <family val="2"/>
        <charset val="128"/>
        <scheme val="minor"/>
      </rPr>
      <t>)/(Txβ)</t>
    </r>
    <phoneticPr fontId="2"/>
  </si>
  <si>
    <t>（ｔ＜T）</t>
    <phoneticPr fontId="2"/>
  </si>
  <si>
    <r>
      <t>C</t>
    </r>
    <r>
      <rPr>
        <vertAlign val="subscript"/>
        <sz val="11"/>
        <color theme="1"/>
        <rFont val="游ゴシック"/>
        <family val="3"/>
        <charset val="128"/>
        <scheme val="minor"/>
      </rPr>
      <t>human, t&gt;T</t>
    </r>
    <r>
      <rPr>
        <sz val="11"/>
        <color theme="1"/>
        <rFont val="游ゴシック"/>
        <family val="2"/>
        <charset val="128"/>
        <scheme val="minor"/>
      </rPr>
      <t>=</t>
    </r>
    <phoneticPr fontId="2"/>
  </si>
  <si>
    <r>
      <t>Ax((1-e</t>
    </r>
    <r>
      <rPr>
        <vertAlign val="superscript"/>
        <sz val="11"/>
        <color theme="1"/>
        <rFont val="游ゴシック"/>
        <family val="3"/>
        <charset val="128"/>
        <scheme val="minor"/>
      </rPr>
      <t>-Tα</t>
    </r>
    <r>
      <rPr>
        <sz val="11"/>
        <color theme="1"/>
        <rFont val="游ゴシック"/>
        <family val="2"/>
        <charset val="128"/>
        <scheme val="minor"/>
      </rPr>
      <t>)/(Txα) )xe</t>
    </r>
    <r>
      <rPr>
        <vertAlign val="superscript"/>
        <sz val="11"/>
        <color theme="1"/>
        <rFont val="游ゴシック"/>
        <family val="3"/>
        <charset val="128"/>
        <scheme val="minor"/>
      </rPr>
      <t>-α(t-T)</t>
    </r>
    <r>
      <rPr>
        <sz val="11"/>
        <color theme="1"/>
        <rFont val="游ゴシック"/>
        <family val="2"/>
        <charset val="128"/>
        <scheme val="minor"/>
      </rPr>
      <t xml:space="preserve">+ </t>
    </r>
    <r>
      <rPr>
        <sz val="11"/>
        <rFont val="游ゴシック"/>
        <family val="3"/>
        <charset val="128"/>
        <scheme val="minor"/>
      </rPr>
      <t>Bx((1-e</t>
    </r>
    <r>
      <rPr>
        <vertAlign val="superscript"/>
        <sz val="11"/>
        <rFont val="游ゴシック"/>
        <family val="3"/>
        <charset val="128"/>
        <scheme val="minor"/>
      </rPr>
      <t>-</t>
    </r>
    <r>
      <rPr>
        <b/>
        <vertAlign val="superscript"/>
        <sz val="11"/>
        <rFont val="游ゴシック"/>
        <family val="3"/>
        <charset val="128"/>
        <scheme val="minor"/>
      </rPr>
      <t>T</t>
    </r>
    <r>
      <rPr>
        <vertAlign val="superscript"/>
        <sz val="11"/>
        <rFont val="游ゴシック"/>
        <family val="3"/>
        <charset val="128"/>
        <scheme val="minor"/>
      </rPr>
      <t>β</t>
    </r>
    <r>
      <rPr>
        <sz val="11"/>
        <rFont val="游ゴシック"/>
        <family val="3"/>
        <charset val="128"/>
        <scheme val="minor"/>
      </rPr>
      <t>)/(Txβ) )xe</t>
    </r>
    <r>
      <rPr>
        <vertAlign val="superscript"/>
        <sz val="11"/>
        <rFont val="游ゴシック"/>
        <family val="3"/>
        <charset val="128"/>
        <scheme val="minor"/>
      </rPr>
      <t>-</t>
    </r>
    <r>
      <rPr>
        <vertAlign val="superscript"/>
        <sz val="11"/>
        <color theme="1"/>
        <rFont val="游ゴシック"/>
        <family val="3"/>
        <charset val="128"/>
        <scheme val="minor"/>
      </rPr>
      <t>β(t-T)</t>
    </r>
    <phoneticPr fontId="2"/>
  </si>
  <si>
    <t>（ｔ＞T、T＝０.0001(Bolus injection)）</t>
    <phoneticPr fontId="2"/>
  </si>
  <si>
    <r>
      <t>C</t>
    </r>
    <r>
      <rPr>
        <vertAlign val="subscript"/>
        <sz val="11"/>
        <color theme="1"/>
        <rFont val="游ゴシック"/>
        <family val="3"/>
        <charset val="128"/>
        <scheme val="minor"/>
      </rPr>
      <t xml:space="preserve">human, t&lt;T
</t>
    </r>
    <r>
      <rPr>
        <sz val="11"/>
        <color theme="1"/>
        <rFont val="游ゴシック"/>
        <family val="3"/>
        <charset val="128"/>
        <scheme val="minor"/>
      </rPr>
      <t>(</t>
    </r>
    <r>
      <rPr>
        <sz val="11"/>
        <color theme="1"/>
        <rFont val="游ゴシック"/>
        <family val="3"/>
        <charset val="128"/>
      </rPr>
      <t>μg/mL)</t>
    </r>
    <phoneticPr fontId="2"/>
  </si>
  <si>
    <r>
      <t>C</t>
    </r>
    <r>
      <rPr>
        <vertAlign val="subscript"/>
        <sz val="11"/>
        <color theme="1"/>
        <rFont val="游ゴシック"/>
        <family val="3"/>
        <charset val="128"/>
        <scheme val="minor"/>
      </rPr>
      <t xml:space="preserve">human, t&gt;T
</t>
    </r>
    <r>
      <rPr>
        <sz val="11"/>
        <color theme="1"/>
        <rFont val="游ゴシック"/>
        <family val="3"/>
        <charset val="128"/>
        <scheme val="minor"/>
      </rPr>
      <t>(</t>
    </r>
    <r>
      <rPr>
        <sz val="11"/>
        <color theme="1"/>
        <rFont val="Yu Gothic"/>
        <family val="3"/>
        <charset val="128"/>
      </rPr>
      <t>μ</t>
    </r>
    <r>
      <rPr>
        <sz val="11"/>
        <color theme="1"/>
        <rFont val="游ゴシック"/>
        <family val="3"/>
        <charset val="128"/>
      </rPr>
      <t>g/mL)</t>
    </r>
    <phoneticPr fontId="2"/>
  </si>
  <si>
    <r>
      <t>C</t>
    </r>
    <r>
      <rPr>
        <vertAlign val="subscript"/>
        <sz val="11"/>
        <color theme="1"/>
        <rFont val="游ゴシック"/>
        <family val="3"/>
        <charset val="128"/>
        <scheme val="minor"/>
      </rPr>
      <t xml:space="preserve">human
</t>
    </r>
    <r>
      <rPr>
        <sz val="11"/>
        <color theme="1"/>
        <rFont val="游ゴシック"/>
        <family val="3"/>
        <charset val="128"/>
        <scheme val="minor"/>
      </rPr>
      <t>(</t>
    </r>
    <r>
      <rPr>
        <sz val="11"/>
        <color theme="1"/>
        <rFont val="Yu Gothic"/>
        <family val="3"/>
        <charset val="128"/>
      </rPr>
      <t>μ</t>
    </r>
    <r>
      <rPr>
        <sz val="11"/>
        <color theme="1"/>
        <rFont val="游ゴシック"/>
        <family val="3"/>
        <charset val="128"/>
      </rPr>
      <t>g/mL)</t>
    </r>
    <phoneticPr fontId="2"/>
  </si>
  <si>
    <r>
      <t>C</t>
    </r>
    <r>
      <rPr>
        <vertAlign val="subscript"/>
        <sz val="11"/>
        <color theme="1"/>
        <rFont val="游ゴシック"/>
        <family val="3"/>
        <charset val="128"/>
        <scheme val="minor"/>
      </rPr>
      <t>human</t>
    </r>
    <r>
      <rPr>
        <vertAlign val="superscript"/>
        <sz val="11"/>
        <color theme="1"/>
        <rFont val="游ゴシック"/>
        <family val="3"/>
        <charset val="128"/>
        <scheme val="minor"/>
      </rPr>
      <t xml:space="preserve"> </t>
    </r>
    <r>
      <rPr>
        <sz val="11"/>
        <color theme="1"/>
        <rFont val="游ゴシック"/>
        <family val="3"/>
        <charset val="128"/>
        <scheme val="minor"/>
      </rPr>
      <t>x2</t>
    </r>
    <phoneticPr fontId="2"/>
  </si>
  <si>
    <r>
      <t>C</t>
    </r>
    <r>
      <rPr>
        <vertAlign val="subscript"/>
        <sz val="11"/>
        <color theme="1"/>
        <rFont val="游ゴシック"/>
        <family val="3"/>
        <charset val="128"/>
        <scheme val="minor"/>
      </rPr>
      <t>human</t>
    </r>
    <r>
      <rPr>
        <sz val="11"/>
        <color theme="1"/>
        <rFont val="游ゴシック"/>
        <family val="2"/>
        <charset val="128"/>
        <scheme val="minor"/>
      </rPr>
      <t xml:space="preserve"> x3 </t>
    </r>
    <phoneticPr fontId="2"/>
  </si>
  <si>
    <r>
      <t>C</t>
    </r>
    <r>
      <rPr>
        <vertAlign val="subscript"/>
        <sz val="11"/>
        <color theme="1"/>
        <rFont val="游ゴシック"/>
        <family val="3"/>
        <charset val="128"/>
        <scheme val="minor"/>
      </rPr>
      <t>human</t>
    </r>
    <r>
      <rPr>
        <sz val="11"/>
        <color theme="1"/>
        <rFont val="游ゴシック"/>
        <family val="2"/>
        <charset val="128"/>
        <scheme val="minor"/>
      </rPr>
      <t xml:space="preserve"> /2</t>
    </r>
    <phoneticPr fontId="2"/>
  </si>
  <si>
    <r>
      <t>C</t>
    </r>
    <r>
      <rPr>
        <vertAlign val="subscript"/>
        <sz val="11"/>
        <color theme="1"/>
        <rFont val="游ゴシック"/>
        <family val="3"/>
        <charset val="128"/>
        <scheme val="minor"/>
      </rPr>
      <t>human</t>
    </r>
    <r>
      <rPr>
        <sz val="11"/>
        <color theme="1"/>
        <rFont val="游ゴシック"/>
        <family val="2"/>
        <charset val="128"/>
        <scheme val="minor"/>
      </rPr>
      <t xml:space="preserve"> /3 </t>
    </r>
    <phoneticPr fontId="2"/>
  </si>
  <si>
    <r>
      <rPr>
        <b/>
        <sz val="14"/>
        <color theme="1"/>
        <rFont val="游ゴシック"/>
        <family val="3"/>
        <charset val="128"/>
        <scheme val="minor"/>
      </rPr>
      <t>Infusion 描画プログラム</t>
    </r>
    <r>
      <rPr>
        <b/>
        <sz val="11"/>
        <color theme="1"/>
        <rFont val="游ゴシック"/>
        <family val="3"/>
        <charset val="128"/>
        <scheme val="minor"/>
      </rPr>
      <t>　</t>
    </r>
    <rPh sb="9" eb="11">
      <t>ビョウガ</t>
    </rPh>
    <phoneticPr fontId="2"/>
  </si>
  <si>
    <r>
      <rPr>
        <sz val="11"/>
        <color theme="1"/>
        <rFont val="游ゴシック"/>
        <family val="3"/>
        <charset val="128"/>
        <scheme val="minor"/>
      </rPr>
      <t>Dose</t>
    </r>
    <r>
      <rPr>
        <vertAlign val="subscript"/>
        <sz val="11"/>
        <color theme="1"/>
        <rFont val="游ゴシック"/>
        <family val="3"/>
        <charset val="128"/>
        <scheme val="minor"/>
      </rPr>
      <t xml:space="preserve">human
</t>
    </r>
    <r>
      <rPr>
        <sz val="11"/>
        <color theme="1"/>
        <rFont val="游ゴシック"/>
        <family val="3"/>
        <charset val="128"/>
        <scheme val="minor"/>
      </rPr>
      <t>(mg/kg)</t>
    </r>
    <phoneticPr fontId="2"/>
  </si>
  <si>
    <t>$$$$$$$$$$$$$$$$$$$$$$$$$$$$$$$$$$$$$$$$$$$$$$$$$$$$$$$$$$$$$$$$$$$$$$$$$$$$$$$$$$$$$$$$$$$$$$$$$$$$$$$$$$$$$$$$$$$$$$$$$$$</t>
    <phoneticPr fontId="2"/>
  </si>
  <si>
    <t>予測ヒトPK
パラメーター</t>
    <rPh sb="0" eb="2">
      <t>ヨソク</t>
    </rPh>
    <phoneticPr fontId="2"/>
  </si>
  <si>
    <t>Marmo 平均血清中濃度よりWinNonlin</t>
    <rPh sb="6" eb="8">
      <t>ヘイキン</t>
    </rPh>
    <rPh sb="8" eb="10">
      <t>ケッセイ</t>
    </rPh>
    <rPh sb="10" eb="11">
      <t>チュウ</t>
    </rPh>
    <rPh sb="11" eb="13">
      <t>ノウド</t>
    </rPh>
    <phoneticPr fontId="2"/>
  </si>
  <si>
    <r>
      <t xml:space="preserve"> 平均冪値</t>
    </r>
    <r>
      <rPr>
        <b/>
        <vertAlign val="superscript"/>
        <sz val="11"/>
        <color theme="1"/>
        <rFont val="游ゴシック"/>
        <family val="3"/>
        <charset val="128"/>
        <scheme val="minor"/>
      </rPr>
      <t>1)</t>
    </r>
    <r>
      <rPr>
        <b/>
        <sz val="11"/>
        <color theme="1"/>
        <rFont val="游ゴシック"/>
        <family val="3"/>
        <charset val="128"/>
        <scheme val="minor"/>
      </rPr>
      <t xml:space="preserve">
e value</t>
    </r>
    <rPh sb="1" eb="3">
      <t>ヘイキン</t>
    </rPh>
    <rPh sb="3" eb="5">
      <t>ベキチ</t>
    </rPh>
    <phoneticPr fontId="2"/>
  </si>
  <si>
    <t>試算基本条件</t>
    <phoneticPr fontId="3"/>
  </si>
  <si>
    <r>
      <t>BW</t>
    </r>
    <r>
      <rPr>
        <vertAlign val="subscript"/>
        <sz val="11"/>
        <color indexed="8"/>
        <rFont val="游ゴシック"/>
        <family val="3"/>
        <charset val="128"/>
      </rPr>
      <t>human</t>
    </r>
    <r>
      <rPr>
        <sz val="11"/>
        <color theme="1"/>
        <rFont val="游ゴシック"/>
        <family val="2"/>
        <charset val="128"/>
        <scheme val="minor"/>
      </rPr>
      <t xml:space="preserve">
(kg)</t>
    </r>
    <phoneticPr fontId="3"/>
  </si>
  <si>
    <r>
      <rPr>
        <sz val="11"/>
        <color indexed="8"/>
        <rFont val="游ゴシック"/>
        <family val="3"/>
        <charset val="128"/>
      </rPr>
      <t>Dose</t>
    </r>
    <r>
      <rPr>
        <vertAlign val="subscript"/>
        <sz val="11"/>
        <color indexed="8"/>
        <rFont val="游ゴシック"/>
        <family val="3"/>
        <charset val="128"/>
      </rPr>
      <t xml:space="preserve">human
</t>
    </r>
    <r>
      <rPr>
        <sz val="11"/>
        <color indexed="8"/>
        <rFont val="游ゴシック"/>
        <family val="3"/>
        <charset val="128"/>
      </rPr>
      <t>(mg/body)</t>
    </r>
    <phoneticPr fontId="3"/>
  </si>
  <si>
    <t>kel (1/day)=</t>
    <phoneticPr fontId="3"/>
  </si>
  <si>
    <t>CL/Vc=</t>
    <phoneticPr fontId="3"/>
  </si>
  <si>
    <t>k12 (1/day)=</t>
    <phoneticPr fontId="3"/>
  </si>
  <si>
    <t>Q/Vc=</t>
    <phoneticPr fontId="3"/>
  </si>
  <si>
    <t>k21(1/day)=</t>
    <phoneticPr fontId="3"/>
  </si>
  <si>
    <t>(Vc x k12)/Vp=</t>
    <phoneticPr fontId="3"/>
  </si>
  <si>
    <t>β (1/day)=</t>
    <phoneticPr fontId="3"/>
  </si>
  <si>
    <r>
      <t>0.5X((kel+k12+k21)-SQRT((kel+k12+k21)</t>
    </r>
    <r>
      <rPr>
        <vertAlign val="superscript"/>
        <sz val="11"/>
        <color indexed="8"/>
        <rFont val="游ゴシック"/>
        <family val="3"/>
        <charset val="128"/>
      </rPr>
      <t>2</t>
    </r>
    <r>
      <rPr>
        <sz val="11"/>
        <color theme="1"/>
        <rFont val="游ゴシック"/>
        <family val="2"/>
        <charset val="128"/>
        <scheme val="minor"/>
      </rPr>
      <t>-4XkelXk21))=</t>
    </r>
    <phoneticPr fontId="3"/>
  </si>
  <si>
    <t xml:space="preserve"> α (1/day)=</t>
    <phoneticPr fontId="3"/>
  </si>
  <si>
    <t>(k21xkel)/β=</t>
    <phoneticPr fontId="3"/>
  </si>
  <si>
    <t>FXDoseXkaX(k21-α)/(VcX(ka-α)X(β-α))=</t>
    <phoneticPr fontId="2"/>
  </si>
  <si>
    <t>FXDoseXkaX(k21-β)/(VcX(ka-β)X(α-β))=</t>
    <phoneticPr fontId="2"/>
  </si>
  <si>
    <t>FXDoseXkaX(ka-k21)/(VcX(α-ka)X(β-ka))=</t>
    <phoneticPr fontId="2"/>
  </si>
  <si>
    <t>t=0 の時➡</t>
  </si>
  <si>
    <t>A+B-C=</t>
    <phoneticPr fontId="3"/>
  </si>
  <si>
    <t>OK</t>
    <phoneticPr fontId="3"/>
  </si>
  <si>
    <r>
      <t>　C</t>
    </r>
    <r>
      <rPr>
        <vertAlign val="subscript"/>
        <sz val="11"/>
        <rFont val="游ゴシック"/>
        <family val="3"/>
        <charset val="128"/>
      </rPr>
      <t>human</t>
    </r>
    <r>
      <rPr>
        <sz val="11"/>
        <rFont val="游ゴシック"/>
        <family val="3"/>
        <charset val="128"/>
      </rPr>
      <t>=Ae</t>
    </r>
    <r>
      <rPr>
        <vertAlign val="superscript"/>
        <sz val="11"/>
        <rFont val="游ゴシック"/>
        <family val="3"/>
        <charset val="128"/>
      </rPr>
      <t>-αxt</t>
    </r>
    <r>
      <rPr>
        <sz val="11"/>
        <rFont val="游ゴシック"/>
        <family val="3"/>
        <charset val="128"/>
      </rPr>
      <t xml:space="preserve"> ＋ Be</t>
    </r>
    <r>
      <rPr>
        <vertAlign val="superscript"/>
        <sz val="11"/>
        <rFont val="游ゴシック"/>
        <family val="3"/>
        <charset val="128"/>
      </rPr>
      <t xml:space="preserve">-βxt </t>
    </r>
    <r>
      <rPr>
        <sz val="11"/>
        <rFont val="游ゴシック"/>
        <family val="3"/>
        <charset val="128"/>
      </rPr>
      <t xml:space="preserve"> - Ce</t>
    </r>
    <r>
      <rPr>
        <vertAlign val="superscript"/>
        <sz val="11"/>
        <rFont val="游ゴシック"/>
        <family val="3"/>
        <charset val="128"/>
      </rPr>
      <t xml:space="preserve">-kaxt </t>
    </r>
    <phoneticPr fontId="3"/>
  </si>
  <si>
    <r>
      <t>C</t>
    </r>
    <r>
      <rPr>
        <vertAlign val="subscript"/>
        <sz val="11"/>
        <color indexed="8"/>
        <rFont val="游ゴシック"/>
        <family val="3"/>
        <charset val="128"/>
      </rPr>
      <t xml:space="preserve">human
</t>
    </r>
    <r>
      <rPr>
        <sz val="11"/>
        <color indexed="8"/>
        <rFont val="游ゴシック"/>
        <family val="3"/>
        <charset val="128"/>
      </rPr>
      <t>(</t>
    </r>
    <r>
      <rPr>
        <sz val="11"/>
        <color indexed="8"/>
        <rFont val="Yu Gothic"/>
        <family val="3"/>
        <charset val="128"/>
      </rPr>
      <t>μ</t>
    </r>
    <r>
      <rPr>
        <sz val="11"/>
        <color indexed="8"/>
        <rFont val="游ゴシック"/>
        <family val="3"/>
        <charset val="128"/>
      </rPr>
      <t>g/mL)</t>
    </r>
    <phoneticPr fontId="3"/>
  </si>
  <si>
    <r>
      <t>C</t>
    </r>
    <r>
      <rPr>
        <vertAlign val="subscript"/>
        <sz val="11"/>
        <color indexed="8"/>
        <rFont val="游ゴシック"/>
        <family val="3"/>
        <charset val="128"/>
      </rPr>
      <t>human</t>
    </r>
    <r>
      <rPr>
        <vertAlign val="superscript"/>
        <sz val="11"/>
        <color indexed="8"/>
        <rFont val="游ゴシック"/>
        <family val="3"/>
        <charset val="128"/>
      </rPr>
      <t xml:space="preserve"> </t>
    </r>
    <r>
      <rPr>
        <sz val="11"/>
        <color indexed="8"/>
        <rFont val="游ゴシック"/>
        <family val="3"/>
        <charset val="128"/>
      </rPr>
      <t>x2</t>
    </r>
    <phoneticPr fontId="3"/>
  </si>
  <si>
    <r>
      <t>C</t>
    </r>
    <r>
      <rPr>
        <vertAlign val="subscript"/>
        <sz val="11"/>
        <color indexed="8"/>
        <rFont val="游ゴシック"/>
        <family val="3"/>
        <charset val="128"/>
      </rPr>
      <t>human</t>
    </r>
    <r>
      <rPr>
        <sz val="11"/>
        <color theme="1"/>
        <rFont val="游ゴシック"/>
        <family val="2"/>
        <charset val="128"/>
        <scheme val="minor"/>
      </rPr>
      <t xml:space="preserve"> x3 </t>
    </r>
    <phoneticPr fontId="3"/>
  </si>
  <si>
    <r>
      <t>C</t>
    </r>
    <r>
      <rPr>
        <vertAlign val="subscript"/>
        <sz val="11"/>
        <color indexed="8"/>
        <rFont val="游ゴシック"/>
        <family val="3"/>
        <charset val="128"/>
      </rPr>
      <t>human</t>
    </r>
    <r>
      <rPr>
        <sz val="11"/>
        <color theme="1"/>
        <rFont val="游ゴシック"/>
        <family val="2"/>
        <charset val="128"/>
        <scheme val="minor"/>
      </rPr>
      <t xml:space="preserve"> /2</t>
    </r>
    <phoneticPr fontId="3"/>
  </si>
  <si>
    <r>
      <t>C</t>
    </r>
    <r>
      <rPr>
        <vertAlign val="subscript"/>
        <sz val="11"/>
        <color indexed="8"/>
        <rFont val="游ゴシック"/>
        <family val="3"/>
        <charset val="128"/>
      </rPr>
      <t>human</t>
    </r>
    <r>
      <rPr>
        <sz val="11"/>
        <color theme="1"/>
        <rFont val="游ゴシック"/>
        <family val="2"/>
        <charset val="128"/>
        <scheme val="minor"/>
      </rPr>
      <t xml:space="preserve"> /3 </t>
    </r>
    <phoneticPr fontId="3"/>
  </si>
  <si>
    <t>　ka（1/day: Haraya et al. 2017： 19種mAb 幾何平均）=</t>
    <rPh sb="33" eb="34">
      <t>シュ</t>
    </rPh>
    <rPh sb="38" eb="40">
      <t>キカ</t>
    </rPh>
    <phoneticPr fontId="3"/>
  </si>
  <si>
    <t>CL (mL/day/kg)=</t>
    <phoneticPr fontId="2"/>
  </si>
  <si>
    <r>
      <t>A (</t>
    </r>
    <r>
      <rPr>
        <sz val="11"/>
        <color theme="1"/>
        <rFont val="Yu Gothic"/>
        <family val="3"/>
        <charset val="128"/>
      </rPr>
      <t>μg</t>
    </r>
    <r>
      <rPr>
        <sz val="11"/>
        <color theme="1"/>
        <rFont val="游ゴシック"/>
        <family val="3"/>
        <charset val="128"/>
      </rPr>
      <t>/mL</t>
    </r>
    <r>
      <rPr>
        <sz val="11"/>
        <color theme="1"/>
        <rFont val="游ゴシック"/>
        <family val="2"/>
        <charset val="128"/>
        <scheme val="minor"/>
      </rPr>
      <t>)=</t>
    </r>
    <phoneticPr fontId="2"/>
  </si>
  <si>
    <r>
      <t>B (</t>
    </r>
    <r>
      <rPr>
        <sz val="11"/>
        <color theme="1"/>
        <rFont val="游ゴシック"/>
        <family val="3"/>
        <charset val="128"/>
      </rPr>
      <t>μg/mL</t>
    </r>
    <r>
      <rPr>
        <sz val="11"/>
        <color theme="1"/>
        <rFont val="游ゴシック"/>
        <family val="2"/>
        <charset val="128"/>
        <scheme val="minor"/>
      </rPr>
      <t>)=</t>
    </r>
    <phoneticPr fontId="2"/>
  </si>
  <si>
    <t>A (μg/mL)=</t>
    <phoneticPr fontId="2"/>
  </si>
  <si>
    <t>B (μg/mL)=</t>
    <phoneticPr fontId="3"/>
  </si>
  <si>
    <t>C (μg/mL)=</t>
    <phoneticPr fontId="3"/>
  </si>
  <si>
    <t>・本プログラムは、マーモセットに依る抗体医薬「静脈内或いは皮下投与」後の予測臨床血清（血漿）中濃度を描画するプログラムです。</t>
    <rPh sb="1" eb="2">
      <t>ホン</t>
    </rPh>
    <rPh sb="16" eb="17">
      <t>ヨ</t>
    </rPh>
    <rPh sb="18" eb="22">
      <t>コウタイイヤク</t>
    </rPh>
    <rPh sb="23" eb="26">
      <t>ジョウミャクナイ</t>
    </rPh>
    <rPh sb="26" eb="27">
      <t>アル</t>
    </rPh>
    <rPh sb="29" eb="31">
      <t>ヒカ</t>
    </rPh>
    <rPh sb="31" eb="33">
      <t>トウヨ</t>
    </rPh>
    <rPh sb="34" eb="35">
      <t>ゴ</t>
    </rPh>
    <rPh sb="36" eb="38">
      <t>ヨソク</t>
    </rPh>
    <rPh sb="38" eb="40">
      <t>リンショウ</t>
    </rPh>
    <rPh sb="40" eb="42">
      <t>ケッセイ</t>
    </rPh>
    <rPh sb="43" eb="45">
      <t>ケッショウ</t>
    </rPh>
    <rPh sb="46" eb="47">
      <t>チュウ</t>
    </rPh>
    <rPh sb="47" eb="49">
      <t>ノウド</t>
    </rPh>
    <rPh sb="50" eb="52">
      <t>ビョウガ</t>
    </rPh>
    <phoneticPr fontId="2"/>
  </si>
  <si>
    <t>＜抗体医薬 予測臨床血中濃度描画プログラム：始めに＞</t>
    <rPh sb="1" eb="3">
      <t>コウタイ</t>
    </rPh>
    <rPh sb="3" eb="5">
      <t>イヤク</t>
    </rPh>
    <rPh sb="6" eb="8">
      <t>ヨソク</t>
    </rPh>
    <rPh sb="8" eb="10">
      <t>リンショウ</t>
    </rPh>
    <rPh sb="10" eb="12">
      <t>ケッチュウ</t>
    </rPh>
    <rPh sb="12" eb="14">
      <t>ノウド</t>
    </rPh>
    <rPh sb="14" eb="16">
      <t>ビョウガ</t>
    </rPh>
    <rPh sb="22" eb="23">
      <t>ハジ</t>
    </rPh>
    <phoneticPr fontId="2"/>
  </si>
  <si>
    <t>https://doi.org/10.1080/00498254.2020.1871113</t>
    <phoneticPr fontId="2"/>
  </si>
  <si>
    <t>・Tajiri et al. (2024, 54(9), 648-657) の Method に記載された描画方法をエクセルにて具体的に実施する際にお役立てください。</t>
    <rPh sb="48" eb="50">
      <t>キサイ</t>
    </rPh>
    <rPh sb="53" eb="55">
      <t>ビョウガ</t>
    </rPh>
    <rPh sb="55" eb="57">
      <t>ホウホウ</t>
    </rPh>
    <rPh sb="64" eb="67">
      <t>グタイテキ</t>
    </rPh>
    <rPh sb="68" eb="70">
      <t>ジッシ</t>
    </rPh>
    <rPh sb="72" eb="73">
      <t>サイ</t>
    </rPh>
    <rPh sb="75" eb="77">
      <t>ヤクダ</t>
    </rPh>
    <phoneticPr fontId="2"/>
  </si>
  <si>
    <t>・本プログラムは日本クレア㈱の社内で作成されたものですが、弊社として得られた結果に対する如何なる保証も致しておりません。</t>
    <rPh sb="1" eb="2">
      <t>ホン</t>
    </rPh>
    <rPh sb="8" eb="10">
      <t>ニホン</t>
    </rPh>
    <rPh sb="15" eb="17">
      <t>シャナイ</t>
    </rPh>
    <rPh sb="18" eb="20">
      <t>サクセイ</t>
    </rPh>
    <rPh sb="29" eb="31">
      <t>ヘイシャ</t>
    </rPh>
    <rPh sb="34" eb="35">
      <t>エ</t>
    </rPh>
    <rPh sb="38" eb="40">
      <t>ケッカ</t>
    </rPh>
    <rPh sb="41" eb="42">
      <t>タイ</t>
    </rPh>
    <rPh sb="44" eb="46">
      <t>イカ</t>
    </rPh>
    <rPh sb="48" eb="50">
      <t>ホショウ</t>
    </rPh>
    <rPh sb="51" eb="52">
      <t>イタ</t>
    </rPh>
    <phoneticPr fontId="2"/>
  </si>
  <si>
    <t>SD
(μg/mL)</t>
    <phoneticPr fontId="2"/>
  </si>
  <si>
    <t>＜手順１＞</t>
    <rPh sb="1" eb="3">
      <t>テジュン</t>
    </rPh>
    <phoneticPr fontId="2"/>
  </si>
  <si>
    <t>Vc: volume of distribution in the central compartment; Vp: volume of distribution in the peripheral compartment を求める。</t>
  </si>
  <si>
    <t>＜手順２＞</t>
    <rPh sb="1" eb="3">
      <t>テジュン</t>
    </rPh>
    <phoneticPr fontId="2"/>
  </si>
  <si>
    <t>表２：臨床試験条件</t>
    <rPh sb="0" eb="1">
      <t>ヒョウ</t>
    </rPh>
    <rPh sb="3" eb="7">
      <t>リンショウシケン</t>
    </rPh>
    <rPh sb="7" eb="9">
      <t>ジョウケン</t>
    </rPh>
    <phoneticPr fontId="2"/>
  </si>
  <si>
    <t xml:space="preserve">マーモセットに評価対象の抗体医薬を静脈内投与して、平均血清中濃度を２コンパートメントモデルを当て嵌め、WinNonlin等で解析し、CL: clearance; Q: inter-compartmental clearance; </t>
    <rPh sb="7" eb="9">
      <t>ヒョウカ</t>
    </rPh>
    <rPh sb="9" eb="11">
      <t>タイショウ</t>
    </rPh>
    <rPh sb="12" eb="16">
      <t>コウタイイヤク</t>
    </rPh>
    <rPh sb="17" eb="20">
      <t>ジョウミャクナイ</t>
    </rPh>
    <rPh sb="20" eb="22">
      <t>トウヨ</t>
    </rPh>
    <rPh sb="25" eb="27">
      <t>ヘイキン</t>
    </rPh>
    <rPh sb="27" eb="30">
      <t>ケッセイチュウ</t>
    </rPh>
    <rPh sb="30" eb="32">
      <t>ノウド</t>
    </rPh>
    <rPh sb="46" eb="47">
      <t>ア</t>
    </rPh>
    <rPh sb="48" eb="49">
      <t>ハ</t>
    </rPh>
    <rPh sb="60" eb="61">
      <t>トウ</t>
    </rPh>
    <rPh sb="62" eb="64">
      <t>カイセキ</t>
    </rPh>
    <phoneticPr fontId="2"/>
  </si>
  <si>
    <r>
      <rPr>
        <b/>
        <sz val="11"/>
        <color rgb="FF0070C0"/>
        <rFont val="游ゴシック"/>
        <family val="3"/>
        <charset val="128"/>
        <scheme val="minor"/>
      </rPr>
      <t>推奨平均冪値</t>
    </r>
    <r>
      <rPr>
        <sz val="11"/>
        <color theme="1"/>
        <rFont val="游ゴシック"/>
        <family val="2"/>
        <charset val="128"/>
        <scheme val="minor"/>
      </rPr>
      <t>から予測したヒトPKパラメータ</t>
    </r>
    <r>
      <rPr>
        <sz val="11"/>
        <color theme="1"/>
        <rFont val="游ゴシック"/>
        <family val="3"/>
        <charset val="128"/>
        <scheme val="minor"/>
      </rPr>
      <t>（表１より）</t>
    </r>
    <rPh sb="0" eb="2">
      <t>スイショウ</t>
    </rPh>
    <rPh sb="2" eb="4">
      <t>ヘイキン</t>
    </rPh>
    <rPh sb="4" eb="6">
      <t>ベキチ</t>
    </rPh>
    <rPh sb="8" eb="10">
      <t>ヨソク</t>
    </rPh>
    <rPh sb="22" eb="23">
      <t>ヒョウ</t>
    </rPh>
    <phoneticPr fontId="2"/>
  </si>
  <si>
    <t>＜手順３＞</t>
    <rPh sb="1" eb="3">
      <t>テジュン</t>
    </rPh>
    <phoneticPr fontId="2"/>
  </si>
  <si>
    <t>　α、β、A、B を以下の式に fit させて描画する（T= infusion time）。</t>
    <rPh sb="10" eb="12">
      <t>イカ</t>
    </rPh>
    <rPh sb="13" eb="14">
      <t>シキ</t>
    </rPh>
    <rPh sb="23" eb="25">
      <t>ビョウガ</t>
    </rPh>
    <phoneticPr fontId="2"/>
  </si>
  <si>
    <r>
      <t>C</t>
    </r>
    <r>
      <rPr>
        <b/>
        <vertAlign val="subscript"/>
        <sz val="11"/>
        <color theme="1"/>
        <rFont val="游ゴシック"/>
        <family val="3"/>
        <charset val="128"/>
        <scheme val="minor"/>
      </rPr>
      <t>human, t&lt;T</t>
    </r>
    <phoneticPr fontId="2"/>
  </si>
  <si>
    <r>
      <t>C</t>
    </r>
    <r>
      <rPr>
        <b/>
        <vertAlign val="subscript"/>
        <sz val="11"/>
        <color theme="1"/>
        <rFont val="游ゴシック"/>
        <family val="3"/>
        <charset val="128"/>
        <scheme val="minor"/>
      </rPr>
      <t>human, t&gt;T</t>
    </r>
    <phoneticPr fontId="2"/>
  </si>
  <si>
    <t>表２に予測する臨床投与条件を入力する。臨床投与方法がbolus投与の場合は、infusion time は0.0001 dayと仮定。</t>
    <rPh sb="0" eb="1">
      <t>ヒョウ</t>
    </rPh>
    <rPh sb="3" eb="5">
      <t>ヨソク</t>
    </rPh>
    <rPh sb="7" eb="9">
      <t>リンショウ</t>
    </rPh>
    <rPh sb="9" eb="11">
      <t>トウヨ</t>
    </rPh>
    <rPh sb="11" eb="13">
      <t>ジョウケン</t>
    </rPh>
    <rPh sb="14" eb="16">
      <t>ニュウリョク</t>
    </rPh>
    <rPh sb="19" eb="23">
      <t>リンショウトウヨ</t>
    </rPh>
    <rPh sb="23" eb="25">
      <t>ホウホウ</t>
    </rPh>
    <rPh sb="31" eb="33">
      <t>トウヨ</t>
    </rPh>
    <rPh sb="34" eb="36">
      <t>バアイ</t>
    </rPh>
    <rPh sb="64" eb="66">
      <t>カテイ</t>
    </rPh>
    <phoneticPr fontId="2"/>
  </si>
  <si>
    <t>表３の Time (days) に適当な間隔の仮の時間を記入して、予測値及び実測値を描画する。</t>
    <rPh sb="0" eb="1">
      <t>ヒョウ</t>
    </rPh>
    <rPh sb="17" eb="19">
      <t>テキトウ</t>
    </rPh>
    <rPh sb="20" eb="22">
      <t>カンカク</t>
    </rPh>
    <rPh sb="23" eb="24">
      <t>カリ</t>
    </rPh>
    <rPh sb="25" eb="27">
      <t>ジカン</t>
    </rPh>
    <rPh sb="28" eb="30">
      <t>キニュウ</t>
    </rPh>
    <rPh sb="33" eb="36">
      <t>ヨソクチ</t>
    </rPh>
    <rPh sb="36" eb="37">
      <t>オヨ</t>
    </rPh>
    <rPh sb="38" eb="41">
      <t>ジッソクチ</t>
    </rPh>
    <rPh sb="42" eb="44">
      <t>ビョウガ</t>
    </rPh>
    <phoneticPr fontId="2"/>
  </si>
  <si>
    <r>
      <rPr>
        <b/>
        <sz val="14"/>
        <color theme="1"/>
        <rFont val="游ゴシック"/>
        <family val="3"/>
        <charset val="128"/>
        <scheme val="minor"/>
      </rPr>
      <t>皮下投与 描画プログラム</t>
    </r>
    <r>
      <rPr>
        <b/>
        <sz val="11"/>
        <color theme="1"/>
        <rFont val="游ゴシック"/>
        <family val="3"/>
        <charset val="128"/>
        <scheme val="minor"/>
      </rPr>
      <t>　</t>
    </r>
    <rPh sb="0" eb="2">
      <t>ヒカ</t>
    </rPh>
    <rPh sb="2" eb="4">
      <t>トウヨ</t>
    </rPh>
    <rPh sb="5" eb="7">
      <t>ビョウガ</t>
    </rPh>
    <phoneticPr fontId="2"/>
  </si>
  <si>
    <t>表3：臨床血中濃度の描画</t>
    <rPh sb="0" eb="1">
      <t>ヒョウ</t>
    </rPh>
    <rPh sb="3" eb="5">
      <t>リンショウ</t>
    </rPh>
    <rPh sb="5" eb="7">
      <t>ケッチュウ</t>
    </rPh>
    <rPh sb="7" eb="9">
      <t>ノウド</t>
    </rPh>
    <rPh sb="10" eb="12">
      <t>ビョウガ</t>
    </rPh>
    <phoneticPr fontId="2"/>
  </si>
  <si>
    <t>抗体医薬A の iv 臨床データー</t>
    <rPh sb="0" eb="2">
      <t>コウタイ</t>
    </rPh>
    <rPh sb="2" eb="4">
      <t>イヤク</t>
    </rPh>
    <rPh sb="11" eb="13">
      <t>リンショウ</t>
    </rPh>
    <phoneticPr fontId="3"/>
  </si>
  <si>
    <t>抗体医薬A の sc 臨床データー</t>
    <rPh sb="0" eb="2">
      <t>コウタイ</t>
    </rPh>
    <rPh sb="2" eb="4">
      <t>イヤク</t>
    </rPh>
    <rPh sb="11" eb="13">
      <t>リンショウ</t>
    </rPh>
    <phoneticPr fontId="3"/>
  </si>
  <si>
    <t>＜注＞</t>
    <rPh sb="1" eb="2">
      <t>チュウ</t>
    </rPh>
    <phoneticPr fontId="2"/>
  </si>
  <si>
    <t>https://doi.org/10.1016/j.dmpk.2017.05.002</t>
    <phoneticPr fontId="2"/>
  </si>
  <si>
    <t>　皮下投与を予測　（if (-ka)≠0）</t>
    <rPh sb="1" eb="3">
      <t>ヒカ</t>
    </rPh>
    <rPh sb="3" eb="5">
      <t>トウヨ</t>
    </rPh>
    <rPh sb="6" eb="8">
      <t>ヨソク</t>
    </rPh>
    <phoneticPr fontId="3"/>
  </si>
  <si>
    <t>F(Haraya et al. 2017)=(-6.72XCLpred + 89.4)/100 =</t>
    <phoneticPr fontId="3"/>
  </si>
  <si>
    <t>1.0 mg/kg</t>
    <phoneticPr fontId="3"/>
  </si>
  <si>
    <t>表１：　２コンパ―トメントモデルで算出したMarmoset PKパラメーター結果を、推奨平均冪値によりヒト予測パラメータ値に換算。</t>
    <rPh sb="0" eb="1">
      <t>ヒョウ</t>
    </rPh>
    <rPh sb="17" eb="19">
      <t>サンシュツ</t>
    </rPh>
    <rPh sb="38" eb="40">
      <t>ケッカ</t>
    </rPh>
    <rPh sb="42" eb="44">
      <t>スイショウ</t>
    </rPh>
    <rPh sb="44" eb="46">
      <t>ヘイキン</t>
    </rPh>
    <rPh sb="46" eb="48">
      <t>ベキチ</t>
    </rPh>
    <rPh sb="53" eb="55">
      <t>ヨソク</t>
    </rPh>
    <rPh sb="60" eb="61">
      <t>アタイ</t>
    </rPh>
    <rPh sb="62" eb="64">
      <t>カンザン</t>
    </rPh>
    <phoneticPr fontId="2"/>
  </si>
  <si>
    <t>Time
(day) 適当な値</t>
    <rPh sb="11" eb="13">
      <t>テキトウ</t>
    </rPh>
    <rPh sb="14" eb="15">
      <t>アタイ</t>
    </rPh>
    <phoneticPr fontId="2"/>
  </si>
  <si>
    <t xml:space="preserve">抗体医薬 A 「臨床皮下投与後予測」 </t>
    <rPh sb="0" eb="4">
      <t>コウタイイヤク</t>
    </rPh>
    <rPh sb="10" eb="12">
      <t>ヒカ</t>
    </rPh>
    <rPh sb="12" eb="14">
      <t>トウヨ</t>
    </rPh>
    <rPh sb="14" eb="15">
      <t>ゴ</t>
    </rPh>
    <phoneticPr fontId="2"/>
  </si>
  <si>
    <t xml:space="preserve">抗体医薬 A 「臨床静脈内投与後予測」 </t>
    <rPh sb="0" eb="4">
      <t>コウタイイヤク</t>
    </rPh>
    <rPh sb="10" eb="13">
      <t>ジョウミャクナイ</t>
    </rPh>
    <rPh sb="13" eb="15">
      <t>トウヨ</t>
    </rPh>
    <rPh sb="15" eb="16">
      <t>ゴ</t>
    </rPh>
    <phoneticPr fontId="2"/>
  </si>
  <si>
    <t>A、B 、C、α、βを以下の式に fit させて描画する。</t>
    <rPh sb="11" eb="13">
      <t>イカ</t>
    </rPh>
    <rPh sb="14" eb="15">
      <t>シキ</t>
    </rPh>
    <rPh sb="24" eb="26">
      <t>ビョウガ</t>
    </rPh>
    <phoneticPr fontId="2"/>
  </si>
  <si>
    <t>抗体医薬 A</t>
    <rPh sb="0" eb="4">
      <t>コウタイイヤク</t>
    </rPh>
    <phoneticPr fontId="2"/>
  </si>
  <si>
    <t>皮下投与後の臨床でのF: boavailability 及び ka: absorption constant の値は、論文値（Haraya et al., 2017. Drug Metab Pharmacokinet. 32(4):208–217）を用いています。</t>
    <rPh sb="0" eb="2">
      <t>ヒカ</t>
    </rPh>
    <rPh sb="2" eb="5">
      <t>トウヨゴ</t>
    </rPh>
    <rPh sb="6" eb="8">
      <t>リンショウ</t>
    </rPh>
    <rPh sb="28" eb="29">
      <t>オヨ</t>
    </rPh>
    <rPh sb="56" eb="57">
      <t>アタイ</t>
    </rPh>
    <rPh sb="59" eb="62">
      <t>ロンブンチ</t>
    </rPh>
    <rPh sb="125" eb="126">
      <t>モチ</t>
    </rPh>
    <phoneticPr fontId="2"/>
  </si>
  <si>
    <r>
      <t>1) Adalimumab, bevacizumab, canakinumab, golimumab, ustekinumab  の平均冪値を使用</t>
    </r>
    <r>
      <rPr>
        <b/>
        <sz val="11"/>
        <rFont val="游ゴシック"/>
        <family val="3"/>
        <charset val="128"/>
        <scheme val="minor"/>
      </rPr>
      <t>（</t>
    </r>
    <r>
      <rPr>
        <b/>
        <sz val="11"/>
        <color rgb="FF7030A0"/>
        <rFont val="游ゴシック"/>
        <family val="3"/>
        <charset val="128"/>
        <scheme val="minor"/>
      </rPr>
      <t>Tajiri et al. Xenobiotica 2025 under submission</t>
    </r>
    <r>
      <rPr>
        <b/>
        <sz val="11"/>
        <rFont val="游ゴシック"/>
        <family val="3"/>
        <charset val="128"/>
        <scheme val="minor"/>
      </rPr>
      <t>）</t>
    </r>
    <rPh sb="66" eb="68">
      <t>ヘイキン</t>
    </rPh>
    <rPh sb="68" eb="70">
      <t>ベキチ</t>
    </rPh>
    <rPh sb="71" eb="73">
      <t>シヨウ</t>
    </rPh>
    <phoneticPr fontId="2"/>
  </si>
  <si>
    <r>
      <t>　 adalimumab, bevacizumab に加え、golimumab, ustekinumab の合計５種の平均値</t>
    </r>
    <r>
      <rPr>
        <sz val="11"/>
        <color rgb="FF7030A0"/>
        <rFont val="游ゴシック"/>
        <family val="3"/>
        <charset val="128"/>
        <scheme val="minor"/>
      </rPr>
      <t>（</t>
    </r>
    <r>
      <rPr>
        <b/>
        <sz val="11"/>
        <color rgb="FF7030A0"/>
        <rFont val="游ゴシック"/>
        <family val="3"/>
        <charset val="128"/>
        <scheme val="minor"/>
      </rPr>
      <t>Tajiri et al. 2025, under submission</t>
    </r>
    <r>
      <rPr>
        <sz val="11"/>
        <color rgb="FF7030A0"/>
        <rFont val="游ゴシック"/>
        <family val="3"/>
        <charset val="128"/>
        <scheme val="minor"/>
      </rPr>
      <t>）</t>
    </r>
    <r>
      <rPr>
        <sz val="11"/>
        <color theme="1"/>
        <rFont val="游ゴシック"/>
        <family val="2"/>
        <charset val="128"/>
        <scheme val="minor"/>
      </rPr>
      <t>を 推奨最適冪値として用いています。</t>
    </r>
    <rPh sb="27" eb="28">
      <t>クワ</t>
    </rPh>
    <rPh sb="54" eb="56">
      <t>ゴウケイ</t>
    </rPh>
    <rPh sb="57" eb="58">
      <t>シュ</t>
    </rPh>
    <rPh sb="59" eb="61">
      <t>ヘイキン</t>
    </rPh>
    <rPh sb="102" eb="104">
      <t>スイショウ</t>
    </rPh>
    <rPh sb="104" eb="106">
      <t>サイテキ</t>
    </rPh>
    <rPh sb="106" eb="108">
      <t>ベキチ</t>
    </rPh>
    <rPh sb="111" eb="112">
      <t>モチ</t>
    </rPh>
    <phoneticPr fontId="2"/>
  </si>
  <si>
    <t>・本プログラムには、具体的な数字として、Tajiri et al. 2004の Adalimumab の PKデーターが入っております。但し、予測の為の「最適冪値」は、canakinumab,</t>
    <rPh sb="1" eb="2">
      <t>ホン</t>
    </rPh>
    <rPh sb="10" eb="13">
      <t>グタイテキ</t>
    </rPh>
    <rPh sb="14" eb="16">
      <t>スウジ</t>
    </rPh>
    <rPh sb="60" eb="61">
      <t>ハイ</t>
    </rPh>
    <rPh sb="68" eb="69">
      <t>タダ</t>
    </rPh>
    <rPh sb="71" eb="73">
      <t>ヨソク</t>
    </rPh>
    <rPh sb="74" eb="75">
      <t>タメ</t>
    </rPh>
    <rPh sb="77" eb="79">
      <t>サイテキ</t>
    </rPh>
    <rPh sb="79" eb="81">
      <t>ベキチ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</si>
</sst>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0.0"/>
    <numFmt numFmtId="178" formatCode="0.00000"/>
    <numFmt numFmtId="179" formatCode="0.0000"/>
    <numFmt numFmtId="180" formatCode="#,##0.00000;[Red]\-#,##0.00000"/>
    <numFmt numFmtId="181" formatCode="0.0000000000000000_ "/>
    <numFmt numFmtId="182" formatCode="0.0000_ "/>
  </numFmts>
  <fonts count="36">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游ゴシック"/>
      <family val="3"/>
      <charset val="128"/>
    </font>
    <font>
      <vertAlign val="subscript"/>
      <sz val="11"/>
      <color indexed="8"/>
      <name val="游ゴシック"/>
      <family val="3"/>
      <charset val="128"/>
    </font>
    <font>
      <sz val="1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vertAlign val="superscript"/>
      <sz val="11"/>
      <color theme="1"/>
      <name val="游ゴシック"/>
      <family val="3"/>
      <charset val="128"/>
      <scheme val="minor"/>
    </font>
    <font>
      <sz val="11"/>
      <color theme="1"/>
      <name val="游ゴシック"/>
      <family val="2"/>
      <charset val="128"/>
      <scheme val="minor"/>
    </font>
    <font>
      <vertAlign val="subscript"/>
      <sz val="11"/>
      <color theme="1"/>
      <name val="游ゴシック"/>
      <family val="3"/>
      <charset val="128"/>
      <scheme val="minor"/>
    </font>
    <font>
      <vertAlign val="superscript"/>
      <sz val="11"/>
      <name val="游ゴシック"/>
      <family val="3"/>
      <charset val="128"/>
      <scheme val="minor"/>
    </font>
    <font>
      <b/>
      <sz val="11"/>
      <color rgb="FFC00000"/>
      <name val="游ゴシック"/>
      <family val="3"/>
      <charset val="128"/>
      <scheme val="minor"/>
    </font>
    <font>
      <b/>
      <sz val="14"/>
      <color theme="1"/>
      <name val="游ゴシック"/>
      <family val="3"/>
      <charset val="128"/>
      <scheme val="minor"/>
    </font>
    <font>
      <sz val="11"/>
      <color theme="0" tint="-0.249977111117893"/>
      <name val="游ゴシック"/>
      <family val="2"/>
      <charset val="128"/>
      <scheme val="minor"/>
    </font>
    <font>
      <sz val="11"/>
      <color theme="1"/>
      <name val="Yu Gothic"/>
      <family val="3"/>
      <charset val="128"/>
    </font>
    <font>
      <sz val="11"/>
      <color theme="1"/>
      <name val="游ゴシック"/>
      <family val="3"/>
      <charset val="128"/>
    </font>
    <font>
      <b/>
      <vertAlign val="superscript"/>
      <sz val="11"/>
      <name val="游ゴシック"/>
      <family val="3"/>
      <charset val="128"/>
      <scheme val="minor"/>
    </font>
    <font>
      <sz val="11"/>
      <color theme="0" tint="-0.249977111117893"/>
      <name val="游ゴシック"/>
      <family val="3"/>
      <charset val="128"/>
      <scheme val="minor"/>
    </font>
    <font>
      <b/>
      <sz val="12"/>
      <color theme="1"/>
      <name val="游ゴシック"/>
      <family val="3"/>
      <charset val="128"/>
      <scheme val="minor"/>
    </font>
    <font>
      <b/>
      <vertAlign val="superscript"/>
      <sz val="11"/>
      <color theme="1"/>
      <name val="游ゴシック"/>
      <family val="3"/>
      <charset val="128"/>
      <scheme val="minor"/>
    </font>
    <font>
      <b/>
      <sz val="11"/>
      <color rgb="FF0070C0"/>
      <name val="游ゴシック"/>
      <family val="3"/>
      <charset val="128"/>
      <scheme val="minor"/>
    </font>
    <font>
      <sz val="11"/>
      <color indexed="8"/>
      <name val="游ゴシック"/>
      <family val="3"/>
      <charset val="128"/>
    </font>
    <font>
      <vertAlign val="superscript"/>
      <sz val="11"/>
      <color indexed="8"/>
      <name val="游ゴシック"/>
      <family val="3"/>
      <charset val="128"/>
    </font>
    <font>
      <sz val="11"/>
      <color theme="0" tint="-0.14999847407452621"/>
      <name val="游ゴシック"/>
      <family val="3"/>
      <charset val="128"/>
      <scheme val="minor"/>
    </font>
    <font>
      <sz val="11"/>
      <color rgb="FFC00000"/>
      <name val="游ゴシック"/>
      <family val="3"/>
      <charset val="128"/>
      <scheme val="minor"/>
    </font>
    <font>
      <vertAlign val="subscript"/>
      <sz val="11"/>
      <name val="游ゴシック"/>
      <family val="3"/>
      <charset val="128"/>
    </font>
    <font>
      <sz val="11"/>
      <name val="游ゴシック"/>
      <family val="3"/>
      <charset val="128"/>
    </font>
    <font>
      <vertAlign val="superscript"/>
      <sz val="11"/>
      <name val="游ゴシック"/>
      <family val="3"/>
      <charset val="128"/>
    </font>
    <font>
      <sz val="11"/>
      <color indexed="8"/>
      <name val="Yu Gothic"/>
      <family val="3"/>
      <charset val="128"/>
    </font>
    <font>
      <b/>
      <sz val="11"/>
      <color theme="1"/>
      <name val="游ゴシック"/>
      <family val="3"/>
      <charset val="128"/>
    </font>
    <font>
      <u/>
      <sz val="11"/>
      <color theme="10"/>
      <name val="游ゴシック"/>
      <family val="2"/>
      <charset val="128"/>
      <scheme val="minor"/>
    </font>
    <font>
      <b/>
      <vertAlign val="subscript"/>
      <sz val="11"/>
      <color theme="1"/>
      <name val="游ゴシック"/>
      <family val="3"/>
      <charset val="128"/>
      <scheme val="minor"/>
    </font>
    <font>
      <b/>
      <sz val="11"/>
      <name val="游ゴシック"/>
      <family val="3"/>
      <charset val="128"/>
      <scheme val="minor"/>
    </font>
    <font>
      <b/>
      <sz val="11"/>
      <color rgb="FF7030A0"/>
      <name val="游ゴシック"/>
      <family val="3"/>
      <charset val="128"/>
      <scheme val="minor"/>
    </font>
    <font>
      <sz val="11"/>
      <color rgb="FF7030A0"/>
      <name val="游ゴシック"/>
      <family val="3"/>
      <charset val="128"/>
      <scheme val="minor"/>
    </font>
  </fonts>
  <fills count="9">
    <fill>
      <patternFill patternType="none"/>
    </fill>
    <fill>
      <patternFill patternType="gray125"/>
    </fill>
    <fill>
      <patternFill patternType="solid">
        <fgColor rgb="FFCCFFCC"/>
        <bgColor indexed="64"/>
      </patternFill>
    </fill>
    <fill>
      <patternFill patternType="solid">
        <fgColor rgb="FFFFCCFF"/>
        <bgColor indexed="64"/>
      </patternFill>
    </fill>
    <fill>
      <patternFill patternType="solid">
        <fgColor rgb="FFCCECFF"/>
        <bgColor indexed="64"/>
      </patternFill>
    </fill>
    <fill>
      <patternFill patternType="solid">
        <fgColor rgb="FFFFFF00"/>
        <bgColor indexed="64"/>
      </patternFill>
    </fill>
    <fill>
      <patternFill patternType="solid">
        <fgColor rgb="FFCCFFFF"/>
        <bgColor indexed="64"/>
      </patternFill>
    </fill>
    <fill>
      <patternFill patternType="solid">
        <fgColor rgb="FFFFFFCC"/>
        <bgColor indexed="64"/>
      </patternFill>
    </fill>
    <fill>
      <patternFill patternType="solid">
        <fgColor rgb="FFFFFF9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93">
    <xf numFmtId="0" fontId="0" fillId="0" borderId="0" xfId="0">
      <alignment vertical="center"/>
    </xf>
    <xf numFmtId="0" fontId="0" fillId="0" borderId="0" xfId="0" applyAlignment="1">
      <alignment horizontal="center" vertical="center" wrapText="1"/>
    </xf>
    <xf numFmtId="176" fontId="1" fillId="0" borderId="1" xfId="1" applyNumberFormat="1" applyBorder="1" applyAlignment="1">
      <alignment horizontal="center"/>
    </xf>
    <xf numFmtId="0" fontId="1" fillId="0" borderId="1" xfId="1" applyBorder="1" applyAlignment="1">
      <alignment horizontal="center"/>
    </xf>
    <xf numFmtId="0" fontId="6" fillId="0" borderId="0" xfId="0" applyFont="1">
      <alignment vertical="center"/>
    </xf>
    <xf numFmtId="0" fontId="0" fillId="0" borderId="0" xfId="0" applyAlignment="1">
      <alignment horizontal="center" vertical="center"/>
    </xf>
    <xf numFmtId="0" fontId="1" fillId="0" borderId="0" xfId="1" applyAlignment="1">
      <alignment horizontal="center" vertical="center" wrapText="1"/>
    </xf>
    <xf numFmtId="0" fontId="6" fillId="0" borderId="0" xfId="0" applyFont="1" applyAlignment="1">
      <alignment horizontal="center"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2" fontId="0" fillId="0" borderId="0" xfId="0" applyNumberForma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xf>
    <xf numFmtId="2" fontId="0" fillId="3" borderId="1" xfId="0" applyNumberFormat="1" applyFill="1" applyBorder="1" applyAlignment="1">
      <alignment horizontal="center" vertical="center"/>
    </xf>
    <xf numFmtId="177" fontId="0" fillId="0" borderId="0" xfId="0" applyNumberFormat="1"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0" fillId="5" borderId="14" xfId="0" applyFill="1" applyBorder="1" applyAlignment="1">
      <alignment horizontal="center" vertical="center" wrapText="1"/>
    </xf>
    <xf numFmtId="0" fontId="0" fillId="0" borderId="6" xfId="0" applyBorder="1" applyAlignment="1">
      <alignment horizontal="center" vertical="center"/>
    </xf>
    <xf numFmtId="179" fontId="0" fillId="5" borderId="11" xfId="0" applyNumberFormat="1" applyFill="1" applyBorder="1" applyAlignment="1">
      <alignment horizontal="center" vertical="center"/>
    </xf>
    <xf numFmtId="0" fontId="0" fillId="0" borderId="4" xfId="0" applyBorder="1" applyAlignment="1">
      <alignment horizontal="center" vertical="center" wrapText="1"/>
    </xf>
    <xf numFmtId="0" fontId="14" fillId="0" borderId="0" xfId="0" applyFont="1">
      <alignment vertical="center"/>
    </xf>
    <xf numFmtId="178" fontId="0" fillId="0" borderId="0" xfId="0" applyNumberFormat="1" applyAlignment="1">
      <alignment horizontal="center" vertical="center"/>
    </xf>
    <xf numFmtId="0" fontId="15" fillId="0" borderId="0" xfId="0" applyFont="1" applyAlignment="1">
      <alignment horizontal="right" vertical="center"/>
    </xf>
    <xf numFmtId="180" fontId="0" fillId="0" borderId="0" xfId="3" applyNumberFormat="1" applyFont="1" applyAlignment="1">
      <alignment horizontal="center" vertical="center"/>
    </xf>
    <xf numFmtId="181" fontId="0" fillId="0" borderId="0" xfId="0" applyNumberFormat="1">
      <alignment vertical="center"/>
    </xf>
    <xf numFmtId="179" fontId="0" fillId="3" borderId="0" xfId="0" applyNumberFormat="1" applyFill="1" applyAlignment="1">
      <alignment horizontal="center" vertical="center"/>
    </xf>
    <xf numFmtId="177" fontId="0" fillId="3" borderId="0" xfId="0" applyNumberFormat="1" applyFill="1" applyAlignment="1">
      <alignment horizontal="center" vertical="center"/>
    </xf>
    <xf numFmtId="0" fontId="7" fillId="0" borderId="0" xfId="0" applyFont="1" applyAlignment="1">
      <alignment horizontal="left" vertical="center"/>
    </xf>
    <xf numFmtId="0" fontId="0" fillId="5" borderId="0" xfId="0" applyFill="1">
      <alignment vertical="center"/>
    </xf>
    <xf numFmtId="0" fontId="0" fillId="7" borderId="13" xfId="0" applyFill="1" applyBorder="1" applyAlignment="1">
      <alignment horizontal="center" vertical="center" wrapText="1"/>
    </xf>
    <xf numFmtId="177" fontId="0" fillId="0" borderId="0" xfId="0" applyNumberFormat="1" applyAlignment="1">
      <alignment horizontal="center" vertical="center" wrapText="1"/>
    </xf>
    <xf numFmtId="0" fontId="18" fillId="0" borderId="0" xfId="0" applyFont="1">
      <alignment vertical="center"/>
    </xf>
    <xf numFmtId="0" fontId="12" fillId="0" borderId="0" xfId="0" applyFont="1">
      <alignment vertical="center"/>
    </xf>
    <xf numFmtId="2" fontId="0" fillId="0" borderId="5" xfId="0" applyNumberFormat="1" applyBorder="1" applyAlignment="1">
      <alignment horizontal="center" vertical="center"/>
    </xf>
    <xf numFmtId="2" fontId="0" fillId="0" borderId="12" xfId="0" applyNumberFormat="1" applyBorder="1" applyAlignment="1">
      <alignment horizontal="center" vertical="center"/>
    </xf>
    <xf numFmtId="0" fontId="19" fillId="0" borderId="0" xfId="0" applyFont="1">
      <alignment vertical="center"/>
    </xf>
    <xf numFmtId="0" fontId="6" fillId="3" borderId="1"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0" fillId="7" borderId="7" xfId="0" applyFill="1" applyBorder="1" applyAlignment="1">
      <alignment horizontal="center" vertical="center"/>
    </xf>
    <xf numFmtId="0" fontId="0" fillId="6" borderId="1" xfId="0" applyFill="1" applyBorder="1" applyAlignment="1">
      <alignment horizontal="center" vertical="center" wrapText="1"/>
    </xf>
    <xf numFmtId="179" fontId="0" fillId="6" borderId="1" xfId="0" applyNumberFormat="1" applyFill="1" applyBorder="1" applyAlignment="1">
      <alignment horizontal="center" vertical="center"/>
    </xf>
    <xf numFmtId="0" fontId="0" fillId="2" borderId="1" xfId="0" applyFill="1" applyBorder="1" applyAlignment="1">
      <alignment horizontal="center" vertical="center" wrapText="1"/>
    </xf>
    <xf numFmtId="177" fontId="0" fillId="0" borderId="7" xfId="0" applyNumberFormat="1" applyBorder="1" applyAlignment="1">
      <alignment horizontal="center" vertical="center"/>
    </xf>
    <xf numFmtId="0" fontId="6" fillId="0" borderId="1" xfId="0" applyFont="1" applyBorder="1" applyAlignment="1">
      <alignment horizontal="center" vertical="center" wrapText="1"/>
    </xf>
    <xf numFmtId="0" fontId="1" fillId="0" borderId="5" xfId="1" applyBorder="1" applyAlignment="1">
      <alignment horizontal="center" vertical="center" wrapText="1"/>
    </xf>
    <xf numFmtId="0" fontId="7" fillId="0" borderId="0" xfId="1" applyFont="1">
      <alignment vertical="center"/>
    </xf>
    <xf numFmtId="0" fontId="1" fillId="0" borderId="0" xfId="1">
      <alignment vertical="center"/>
    </xf>
    <xf numFmtId="0" fontId="6" fillId="0" borderId="0" xfId="1" applyFont="1">
      <alignment vertical="center"/>
    </xf>
    <xf numFmtId="0" fontId="1" fillId="0" borderId="0" xfId="1" applyAlignment="1">
      <alignment horizontal="center" vertical="center"/>
    </xf>
    <xf numFmtId="0" fontId="10" fillId="0" borderId="4" xfId="1" applyFont="1" applyBorder="1" applyAlignment="1">
      <alignment horizontal="center" vertical="center" wrapText="1"/>
    </xf>
    <xf numFmtId="0" fontId="1" fillId="0" borderId="6" xfId="1" applyBorder="1" applyAlignment="1">
      <alignment horizontal="center" vertical="center"/>
    </xf>
    <xf numFmtId="0" fontId="1" fillId="0" borderId="8" xfId="1" applyBorder="1" applyAlignment="1">
      <alignment horizontal="center" vertical="center"/>
    </xf>
    <xf numFmtId="176" fontId="1" fillId="0" borderId="0" xfId="1" applyNumberFormat="1" applyAlignment="1">
      <alignment horizontal="center" vertical="center"/>
    </xf>
    <xf numFmtId="2" fontId="1" fillId="0" borderId="0" xfId="1" applyNumberFormat="1" applyAlignment="1">
      <alignment horizontal="center" vertical="center"/>
    </xf>
    <xf numFmtId="0" fontId="1" fillId="0" borderId="0" xfId="1" applyAlignment="1">
      <alignment horizontal="right" vertical="center"/>
    </xf>
    <xf numFmtId="178" fontId="1" fillId="0" borderId="0" xfId="1" applyNumberFormat="1" applyAlignment="1">
      <alignment horizontal="center" vertical="center"/>
    </xf>
    <xf numFmtId="0" fontId="1" fillId="0" borderId="0" xfId="1" applyAlignment="1">
      <alignment horizontal="left" vertical="center"/>
    </xf>
    <xf numFmtId="0" fontId="15" fillId="0" borderId="0" xfId="1" applyFont="1" applyAlignment="1">
      <alignment horizontal="right" vertical="center"/>
    </xf>
    <xf numFmtId="179" fontId="1" fillId="0" borderId="0" xfId="1" applyNumberFormat="1" applyAlignment="1">
      <alignment horizontal="center" vertical="center"/>
    </xf>
    <xf numFmtId="0" fontId="6" fillId="8" borderId="0" xfId="1" applyFont="1" applyFill="1" applyAlignment="1">
      <alignment horizontal="left" vertical="center"/>
    </xf>
    <xf numFmtId="0" fontId="1" fillId="8" borderId="0" xfId="1" applyFill="1" applyAlignment="1">
      <alignment horizontal="right" vertical="center"/>
    </xf>
    <xf numFmtId="0" fontId="5" fillId="0" borderId="0" xfId="1" applyFont="1" applyAlignment="1">
      <alignment horizontal="right" vertical="center"/>
    </xf>
    <xf numFmtId="178" fontId="5" fillId="0" borderId="0" xfId="1" applyNumberFormat="1" applyFont="1" applyAlignment="1">
      <alignment horizontal="center" vertical="center"/>
    </xf>
    <xf numFmtId="0" fontId="24" fillId="0" borderId="0" xfId="1" applyFont="1">
      <alignment vertical="center"/>
    </xf>
    <xf numFmtId="182" fontId="25" fillId="0" borderId="0" xfId="1" applyNumberFormat="1" applyFont="1" applyAlignment="1">
      <alignment horizontal="center" vertical="center"/>
    </xf>
    <xf numFmtId="0" fontId="5" fillId="0" borderId="0" xfId="1" applyFont="1">
      <alignment vertical="center"/>
    </xf>
    <xf numFmtId="182" fontId="25" fillId="0" borderId="0" xfId="1" applyNumberFormat="1" applyFont="1">
      <alignment vertical="center"/>
    </xf>
    <xf numFmtId="0" fontId="1" fillId="0" borderId="16" xfId="1" applyBorder="1" applyAlignment="1">
      <alignment horizontal="center" vertical="center" wrapText="1"/>
    </xf>
    <xf numFmtId="177" fontId="1" fillId="0" borderId="0" xfId="1" applyNumberFormat="1" applyAlignment="1">
      <alignment horizontal="center" vertical="center"/>
    </xf>
    <xf numFmtId="2" fontId="5" fillId="0" borderId="0" xfId="1" applyNumberFormat="1" applyFont="1" applyAlignment="1">
      <alignment horizontal="center" vertical="center"/>
    </xf>
    <xf numFmtId="177" fontId="5" fillId="0" borderId="0" xfId="1" applyNumberFormat="1" applyFont="1" applyAlignment="1">
      <alignment horizontal="center" vertical="center"/>
    </xf>
    <xf numFmtId="2" fontId="0" fillId="0" borderId="16" xfId="0" applyNumberFormat="1" applyBorder="1" applyAlignment="1">
      <alignment horizontal="center" vertical="center"/>
    </xf>
    <xf numFmtId="2" fontId="0" fillId="0" borderId="17" xfId="0" applyNumberFormat="1" applyBorder="1" applyAlignment="1">
      <alignment horizontal="center" vertical="center"/>
    </xf>
    <xf numFmtId="0" fontId="30" fillId="0" borderId="0" xfId="0" applyFont="1">
      <alignment vertical="center"/>
    </xf>
    <xf numFmtId="176"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2" fontId="0" fillId="6" borderId="9" xfId="0" applyNumberFormat="1" applyFill="1" applyBorder="1" applyAlignment="1">
      <alignment horizontal="center" vertical="center"/>
    </xf>
    <xf numFmtId="0" fontId="1" fillId="0" borderId="1" xfId="1" applyBorder="1" applyAlignment="1">
      <alignment horizontal="center" vertical="center"/>
    </xf>
    <xf numFmtId="0" fontId="31" fillId="0" borderId="0" xfId="4">
      <alignment vertical="center"/>
    </xf>
    <xf numFmtId="177" fontId="5" fillId="0" borderId="0" xfId="0" applyNumberFormat="1" applyFont="1" applyAlignment="1">
      <alignment horizontal="center" vertical="center"/>
    </xf>
    <xf numFmtId="0" fontId="1" fillId="7" borderId="18" xfId="1" applyFill="1" applyBorder="1" applyAlignment="1">
      <alignment horizontal="center" vertical="center" wrapText="1"/>
    </xf>
    <xf numFmtId="0" fontId="0" fillId="7" borderId="18" xfId="0" applyFill="1" applyBorder="1" applyAlignment="1">
      <alignment horizontal="center" vertical="center" wrapText="1"/>
    </xf>
    <xf numFmtId="0" fontId="0" fillId="0" borderId="0" xfId="0">
      <alignment vertical="center"/>
    </xf>
    <xf numFmtId="0" fontId="1" fillId="2" borderId="5" xfId="0" applyFont="1" applyFill="1" applyBorder="1" applyAlignment="1">
      <alignment vertical="center" wrapText="1"/>
    </xf>
    <xf numFmtId="0" fontId="0" fillId="0" borderId="5" xfId="0" applyBorder="1" applyAlignment="1">
      <alignment vertical="center" wrapText="1"/>
    </xf>
    <xf numFmtId="0" fontId="1" fillId="4" borderId="0" xfId="1" applyFill="1" applyAlignment="1">
      <alignment horizontal="left" vertical="center"/>
    </xf>
    <xf numFmtId="0" fontId="1" fillId="0" borderId="15" xfId="1" applyBorder="1" applyAlignment="1">
      <alignment horizontal="center" vertical="center"/>
    </xf>
    <xf numFmtId="0" fontId="1" fillId="0" borderId="10" xfId="1" applyBorder="1" applyAlignment="1">
      <alignment horizontal="center" vertical="center"/>
    </xf>
  </cellXfs>
  <cellStyles count="5">
    <cellStyle name="ハイパーリンク" xfId="4" builtinId="8"/>
    <cellStyle name="桁区切り" xfId="3" builtinId="6"/>
    <cellStyle name="桁区切り 2" xfId="2" xr:uid="{66B1632B-7446-4259-B4D9-123FF003736E}"/>
    <cellStyle name="標準" xfId="0" builtinId="0"/>
    <cellStyle name="標準 2" xfId="1" xr:uid="{B74EAD32-E383-4B83-8000-1BEE1D7F3F8B}"/>
  </cellStyles>
  <dxfs count="0"/>
  <tableStyles count="0" defaultTableStyle="TableStyleMedium2" defaultPivotStyle="PivotStyleLight16"/>
  <colors>
    <mruColors>
      <color rgb="FFCCFFFF"/>
      <color rgb="FFFFCCFF"/>
      <color rgb="FFFFCC0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00615565433343"/>
          <c:y val="1.706855212838216E-2"/>
          <c:w val="0.64163572962884952"/>
          <c:h val="0.81500795477488375"/>
        </c:manualLayout>
      </c:layout>
      <c:scatterChart>
        <c:scatterStyle val="lineMarker"/>
        <c:varyColors val="0"/>
        <c:ser>
          <c:idx val="0"/>
          <c:order val="0"/>
          <c:spPr>
            <a:ln w="15875" cap="rnd">
              <a:solidFill>
                <a:schemeClr val="tx1"/>
              </a:solidFill>
              <a:round/>
            </a:ln>
            <a:effectLst/>
          </c:spPr>
          <c:marker>
            <c:symbol val="none"/>
          </c:marker>
          <c:xVal>
            <c:numRef>
              <c:f>静脈内投与後予測!$A$34:$A$47</c:f>
              <c:numCache>
                <c:formatCode>General</c:formatCode>
                <c:ptCount val="14"/>
                <c:pt idx="0">
                  <c:v>2E-3</c:v>
                </c:pt>
                <c:pt idx="1">
                  <c:v>5.0000000000000001E-3</c:v>
                </c:pt>
                <c:pt idx="2">
                  <c:v>0.01</c:v>
                </c:pt>
                <c:pt idx="3">
                  <c:v>0.05</c:v>
                </c:pt>
                <c:pt idx="4">
                  <c:v>0.08</c:v>
                </c:pt>
                <c:pt idx="5">
                  <c:v>0.1</c:v>
                </c:pt>
                <c:pt idx="6" formatCode="0.0">
                  <c:v>0.5</c:v>
                </c:pt>
                <c:pt idx="7" formatCode="0.0">
                  <c:v>1</c:v>
                </c:pt>
                <c:pt idx="8" formatCode="0.0">
                  <c:v>2</c:v>
                </c:pt>
                <c:pt idx="9" formatCode="0.0">
                  <c:v>3</c:v>
                </c:pt>
                <c:pt idx="10" formatCode="0.0">
                  <c:v>5</c:v>
                </c:pt>
                <c:pt idx="11" formatCode="0.0">
                  <c:v>15.533980582524199</c:v>
                </c:pt>
                <c:pt idx="12" formatCode="0.0">
                  <c:v>22.330097087378601</c:v>
                </c:pt>
                <c:pt idx="13" formatCode="0.0">
                  <c:v>29.126213592233</c:v>
                </c:pt>
              </c:numCache>
            </c:numRef>
          </c:xVal>
          <c:yVal>
            <c:numRef>
              <c:f>静脈内投与後予測!$D$34:$D$47</c:f>
              <c:numCache>
                <c:formatCode>0.0</c:formatCode>
                <c:ptCount val="14"/>
                <c:pt idx="0">
                  <c:v>0.45873211022053073</c:v>
                </c:pt>
                <c:pt idx="1">
                  <c:v>1.146372251684304</c:v>
                </c:pt>
                <c:pt idx="2">
                  <c:v>2.2912194718061674</c:v>
                </c:pt>
                <c:pt idx="3">
                  <c:v>11.395479854393978</c:v>
                </c:pt>
                <c:pt idx="4">
                  <c:v>18.160737197944893</c:v>
                </c:pt>
                <c:pt idx="5">
                  <c:v>22.641314715011525</c:v>
                </c:pt>
                <c:pt idx="6">
                  <c:v>20.437163648480784</c:v>
                </c:pt>
                <c:pt idx="7">
                  <c:v>18.151733629772217</c:v>
                </c:pt>
                <c:pt idx="8">
                  <c:v>14.771691963317032</c:v>
                </c:pt>
                <c:pt idx="9">
                  <c:v>12.498716573540555</c:v>
                </c:pt>
                <c:pt idx="10">
                  <c:v>9.8403204191513964</c:v>
                </c:pt>
                <c:pt idx="11">
                  <c:v>5.8631263437343781</c:v>
                </c:pt>
                <c:pt idx="12">
                  <c:v>4.6318230218809262</c:v>
                </c:pt>
                <c:pt idx="13">
                  <c:v>3.6664342903525884</c:v>
                </c:pt>
              </c:numCache>
            </c:numRef>
          </c:yVal>
          <c:smooth val="0"/>
          <c:extLst>
            <c:ext xmlns:c16="http://schemas.microsoft.com/office/drawing/2014/chart" uri="{C3380CC4-5D6E-409C-BE32-E72D297353CC}">
              <c16:uniqueId val="{00000000-C9D6-4634-BDEE-B0E9A6882AA2}"/>
            </c:ext>
          </c:extLst>
        </c:ser>
        <c:ser>
          <c:idx val="1"/>
          <c:order val="1"/>
          <c:spPr>
            <a:ln w="15875" cap="rnd">
              <a:solidFill>
                <a:schemeClr val="tx1"/>
              </a:solidFill>
              <a:prstDash val="dash"/>
              <a:round/>
            </a:ln>
            <a:effectLst/>
          </c:spPr>
          <c:marker>
            <c:symbol val="none"/>
          </c:marker>
          <c:xVal>
            <c:numRef>
              <c:f>静脈内投与後予測!$A$34:$A$47</c:f>
              <c:numCache>
                <c:formatCode>General</c:formatCode>
                <c:ptCount val="14"/>
                <c:pt idx="0">
                  <c:v>2E-3</c:v>
                </c:pt>
                <c:pt idx="1">
                  <c:v>5.0000000000000001E-3</c:v>
                </c:pt>
                <c:pt idx="2">
                  <c:v>0.01</c:v>
                </c:pt>
                <c:pt idx="3">
                  <c:v>0.05</c:v>
                </c:pt>
                <c:pt idx="4">
                  <c:v>0.08</c:v>
                </c:pt>
                <c:pt idx="5">
                  <c:v>0.1</c:v>
                </c:pt>
                <c:pt idx="6" formatCode="0.0">
                  <c:v>0.5</c:v>
                </c:pt>
                <c:pt idx="7" formatCode="0.0">
                  <c:v>1</c:v>
                </c:pt>
                <c:pt idx="8" formatCode="0.0">
                  <c:v>2</c:v>
                </c:pt>
                <c:pt idx="9" formatCode="0.0">
                  <c:v>3</c:v>
                </c:pt>
                <c:pt idx="10" formatCode="0.0">
                  <c:v>5</c:v>
                </c:pt>
                <c:pt idx="11" formatCode="0.0">
                  <c:v>15.533980582524199</c:v>
                </c:pt>
                <c:pt idx="12" formatCode="0.0">
                  <c:v>22.330097087378601</c:v>
                </c:pt>
                <c:pt idx="13" formatCode="0.0">
                  <c:v>29.126213592233</c:v>
                </c:pt>
              </c:numCache>
            </c:numRef>
          </c:xVal>
          <c:yVal>
            <c:numRef>
              <c:f>静脈内投与後予測!$E$34:$E$47</c:f>
              <c:numCache>
                <c:formatCode>0.0</c:formatCode>
                <c:ptCount val="14"/>
                <c:pt idx="0">
                  <c:v>0.91746422044106146</c:v>
                </c:pt>
                <c:pt idx="1">
                  <c:v>2.292744503368608</c:v>
                </c:pt>
                <c:pt idx="2">
                  <c:v>4.5824389436123347</c:v>
                </c:pt>
                <c:pt idx="3">
                  <c:v>22.790959708787955</c:v>
                </c:pt>
                <c:pt idx="4">
                  <c:v>36.321474395889787</c:v>
                </c:pt>
                <c:pt idx="5">
                  <c:v>45.28262943002305</c:v>
                </c:pt>
                <c:pt idx="6">
                  <c:v>40.874327296961567</c:v>
                </c:pt>
                <c:pt idx="7">
                  <c:v>36.303467259544433</c:v>
                </c:pt>
                <c:pt idx="8">
                  <c:v>29.543383926634064</c:v>
                </c:pt>
                <c:pt idx="9">
                  <c:v>24.997433147081111</c:v>
                </c:pt>
                <c:pt idx="10">
                  <c:v>19.680640838302793</c:v>
                </c:pt>
                <c:pt idx="11">
                  <c:v>11.726252687468756</c:v>
                </c:pt>
                <c:pt idx="12">
                  <c:v>9.2636460437618524</c:v>
                </c:pt>
                <c:pt idx="13">
                  <c:v>7.3328685807051768</c:v>
                </c:pt>
              </c:numCache>
            </c:numRef>
          </c:yVal>
          <c:smooth val="0"/>
          <c:extLst>
            <c:ext xmlns:c16="http://schemas.microsoft.com/office/drawing/2014/chart" uri="{C3380CC4-5D6E-409C-BE32-E72D297353CC}">
              <c16:uniqueId val="{00000001-C9D6-4634-BDEE-B0E9A6882AA2}"/>
            </c:ext>
          </c:extLst>
        </c:ser>
        <c:ser>
          <c:idx val="2"/>
          <c:order val="2"/>
          <c:spPr>
            <a:ln w="15875" cap="rnd">
              <a:solidFill>
                <a:schemeClr val="tx1"/>
              </a:solidFill>
              <a:prstDash val="sysDash"/>
              <a:round/>
            </a:ln>
            <a:effectLst/>
          </c:spPr>
          <c:marker>
            <c:symbol val="none"/>
          </c:marker>
          <c:xVal>
            <c:numRef>
              <c:f>静脈内投与後予測!$A$34:$A$47</c:f>
              <c:numCache>
                <c:formatCode>General</c:formatCode>
                <c:ptCount val="14"/>
                <c:pt idx="0">
                  <c:v>2E-3</c:v>
                </c:pt>
                <c:pt idx="1">
                  <c:v>5.0000000000000001E-3</c:v>
                </c:pt>
                <c:pt idx="2">
                  <c:v>0.01</c:v>
                </c:pt>
                <c:pt idx="3">
                  <c:v>0.05</c:v>
                </c:pt>
                <c:pt idx="4">
                  <c:v>0.08</c:v>
                </c:pt>
                <c:pt idx="5">
                  <c:v>0.1</c:v>
                </c:pt>
                <c:pt idx="6" formatCode="0.0">
                  <c:v>0.5</c:v>
                </c:pt>
                <c:pt idx="7" formatCode="0.0">
                  <c:v>1</c:v>
                </c:pt>
                <c:pt idx="8" formatCode="0.0">
                  <c:v>2</c:v>
                </c:pt>
                <c:pt idx="9" formatCode="0.0">
                  <c:v>3</c:v>
                </c:pt>
                <c:pt idx="10" formatCode="0.0">
                  <c:v>5</c:v>
                </c:pt>
                <c:pt idx="11" formatCode="0.0">
                  <c:v>15.533980582524199</c:v>
                </c:pt>
                <c:pt idx="12" formatCode="0.0">
                  <c:v>22.330097087378601</c:v>
                </c:pt>
                <c:pt idx="13" formatCode="0.0">
                  <c:v>29.126213592233</c:v>
                </c:pt>
              </c:numCache>
            </c:numRef>
          </c:xVal>
          <c:yVal>
            <c:numRef>
              <c:f>静脈内投与後予測!$F$34:$F$47</c:f>
              <c:numCache>
                <c:formatCode>0.0</c:formatCode>
                <c:ptCount val="14"/>
                <c:pt idx="0">
                  <c:v>1.3761963306615921</c:v>
                </c:pt>
                <c:pt idx="1">
                  <c:v>3.439116755052912</c:v>
                </c:pt>
                <c:pt idx="2">
                  <c:v>6.8736584154185021</c:v>
                </c:pt>
                <c:pt idx="3">
                  <c:v>34.186439563181935</c:v>
                </c:pt>
                <c:pt idx="4">
                  <c:v>54.482211593834677</c:v>
                </c:pt>
                <c:pt idx="5">
                  <c:v>67.923944145034568</c:v>
                </c:pt>
                <c:pt idx="6">
                  <c:v>61.311490945442351</c:v>
                </c:pt>
                <c:pt idx="7">
                  <c:v>54.45520088931665</c:v>
                </c:pt>
                <c:pt idx="8">
                  <c:v>44.315075889951096</c:v>
                </c:pt>
                <c:pt idx="9">
                  <c:v>37.496149720621666</c:v>
                </c:pt>
                <c:pt idx="10">
                  <c:v>29.520961257454189</c:v>
                </c:pt>
                <c:pt idx="11">
                  <c:v>17.589379031203134</c:v>
                </c:pt>
                <c:pt idx="12">
                  <c:v>13.895469065642779</c:v>
                </c:pt>
                <c:pt idx="13">
                  <c:v>10.999302871057765</c:v>
                </c:pt>
              </c:numCache>
            </c:numRef>
          </c:yVal>
          <c:smooth val="0"/>
          <c:extLst>
            <c:ext xmlns:c16="http://schemas.microsoft.com/office/drawing/2014/chart" uri="{C3380CC4-5D6E-409C-BE32-E72D297353CC}">
              <c16:uniqueId val="{00000002-C9D6-4634-BDEE-B0E9A6882AA2}"/>
            </c:ext>
          </c:extLst>
        </c:ser>
        <c:ser>
          <c:idx val="3"/>
          <c:order val="3"/>
          <c:spPr>
            <a:ln w="15875" cap="rnd">
              <a:solidFill>
                <a:schemeClr val="tx1"/>
              </a:solidFill>
              <a:prstDash val="dash"/>
              <a:round/>
            </a:ln>
            <a:effectLst/>
          </c:spPr>
          <c:marker>
            <c:symbol val="none"/>
          </c:marker>
          <c:xVal>
            <c:numRef>
              <c:f>静脈内投与後予測!$A$34:$A$47</c:f>
              <c:numCache>
                <c:formatCode>General</c:formatCode>
                <c:ptCount val="14"/>
                <c:pt idx="0">
                  <c:v>2E-3</c:v>
                </c:pt>
                <c:pt idx="1">
                  <c:v>5.0000000000000001E-3</c:v>
                </c:pt>
                <c:pt idx="2">
                  <c:v>0.01</c:v>
                </c:pt>
                <c:pt idx="3">
                  <c:v>0.05</c:v>
                </c:pt>
                <c:pt idx="4">
                  <c:v>0.08</c:v>
                </c:pt>
                <c:pt idx="5">
                  <c:v>0.1</c:v>
                </c:pt>
                <c:pt idx="6" formatCode="0.0">
                  <c:v>0.5</c:v>
                </c:pt>
                <c:pt idx="7" formatCode="0.0">
                  <c:v>1</c:v>
                </c:pt>
                <c:pt idx="8" formatCode="0.0">
                  <c:v>2</c:v>
                </c:pt>
                <c:pt idx="9" formatCode="0.0">
                  <c:v>3</c:v>
                </c:pt>
                <c:pt idx="10" formatCode="0.0">
                  <c:v>5</c:v>
                </c:pt>
                <c:pt idx="11" formatCode="0.0">
                  <c:v>15.533980582524199</c:v>
                </c:pt>
                <c:pt idx="12" formatCode="0.0">
                  <c:v>22.330097087378601</c:v>
                </c:pt>
                <c:pt idx="13" formatCode="0.0">
                  <c:v>29.126213592233</c:v>
                </c:pt>
              </c:numCache>
            </c:numRef>
          </c:xVal>
          <c:yVal>
            <c:numRef>
              <c:f>静脈内投与後予測!$G$34:$G$47</c:f>
              <c:numCache>
                <c:formatCode>0.0</c:formatCode>
                <c:ptCount val="14"/>
                <c:pt idx="0">
                  <c:v>0.22936605511026537</c:v>
                </c:pt>
                <c:pt idx="1">
                  <c:v>0.57318612584215201</c:v>
                </c:pt>
                <c:pt idx="2">
                  <c:v>1.1456097359030837</c:v>
                </c:pt>
                <c:pt idx="3">
                  <c:v>5.6977399271969889</c:v>
                </c:pt>
                <c:pt idx="4">
                  <c:v>9.0803685989724467</c:v>
                </c:pt>
                <c:pt idx="5">
                  <c:v>11.320657357505763</c:v>
                </c:pt>
                <c:pt idx="6">
                  <c:v>10.218581824240392</c:v>
                </c:pt>
                <c:pt idx="7">
                  <c:v>9.0758668148861084</c:v>
                </c:pt>
                <c:pt idx="8">
                  <c:v>7.385845981658516</c:v>
                </c:pt>
                <c:pt idx="9">
                  <c:v>6.2493582867702777</c:v>
                </c:pt>
                <c:pt idx="10">
                  <c:v>4.9201602095756982</c:v>
                </c:pt>
                <c:pt idx="11">
                  <c:v>2.9315631718671891</c:v>
                </c:pt>
                <c:pt idx="12">
                  <c:v>2.3159115109404631</c:v>
                </c:pt>
                <c:pt idx="13">
                  <c:v>1.8332171451762942</c:v>
                </c:pt>
              </c:numCache>
            </c:numRef>
          </c:yVal>
          <c:smooth val="0"/>
          <c:extLst>
            <c:ext xmlns:c16="http://schemas.microsoft.com/office/drawing/2014/chart" uri="{C3380CC4-5D6E-409C-BE32-E72D297353CC}">
              <c16:uniqueId val="{00000003-C9D6-4634-BDEE-B0E9A6882AA2}"/>
            </c:ext>
          </c:extLst>
        </c:ser>
        <c:ser>
          <c:idx val="4"/>
          <c:order val="4"/>
          <c:spPr>
            <a:ln w="15875" cap="rnd">
              <a:solidFill>
                <a:schemeClr val="tx1"/>
              </a:solidFill>
              <a:prstDash val="sysDash"/>
              <a:round/>
            </a:ln>
            <a:effectLst/>
          </c:spPr>
          <c:marker>
            <c:symbol val="none"/>
          </c:marker>
          <c:xVal>
            <c:numRef>
              <c:f>静脈内投与後予測!$A$34:$A$47</c:f>
              <c:numCache>
                <c:formatCode>General</c:formatCode>
                <c:ptCount val="14"/>
                <c:pt idx="0">
                  <c:v>2E-3</c:v>
                </c:pt>
                <c:pt idx="1">
                  <c:v>5.0000000000000001E-3</c:v>
                </c:pt>
                <c:pt idx="2">
                  <c:v>0.01</c:v>
                </c:pt>
                <c:pt idx="3">
                  <c:v>0.05</c:v>
                </c:pt>
                <c:pt idx="4">
                  <c:v>0.08</c:v>
                </c:pt>
                <c:pt idx="5">
                  <c:v>0.1</c:v>
                </c:pt>
                <c:pt idx="6" formatCode="0.0">
                  <c:v>0.5</c:v>
                </c:pt>
                <c:pt idx="7" formatCode="0.0">
                  <c:v>1</c:v>
                </c:pt>
                <c:pt idx="8" formatCode="0.0">
                  <c:v>2</c:v>
                </c:pt>
                <c:pt idx="9" formatCode="0.0">
                  <c:v>3</c:v>
                </c:pt>
                <c:pt idx="10" formatCode="0.0">
                  <c:v>5</c:v>
                </c:pt>
                <c:pt idx="11" formatCode="0.0">
                  <c:v>15.533980582524199</c:v>
                </c:pt>
                <c:pt idx="12" formatCode="0.0">
                  <c:v>22.330097087378601</c:v>
                </c:pt>
                <c:pt idx="13" formatCode="0.0">
                  <c:v>29.126213592233</c:v>
                </c:pt>
              </c:numCache>
            </c:numRef>
          </c:xVal>
          <c:yVal>
            <c:numRef>
              <c:f>静脈内投与後予測!$H$34:$H$47</c:f>
              <c:numCache>
                <c:formatCode>0.0</c:formatCode>
                <c:ptCount val="14"/>
                <c:pt idx="0">
                  <c:v>0.15291070340684357</c:v>
                </c:pt>
                <c:pt idx="1">
                  <c:v>0.38212408389476799</c:v>
                </c:pt>
                <c:pt idx="2">
                  <c:v>0.76373982393538908</c:v>
                </c:pt>
                <c:pt idx="3">
                  <c:v>3.7984932847979924</c:v>
                </c:pt>
                <c:pt idx="4">
                  <c:v>6.0535790659816309</c:v>
                </c:pt>
                <c:pt idx="5">
                  <c:v>7.5471049050038417</c:v>
                </c:pt>
                <c:pt idx="6">
                  <c:v>6.8123878828269282</c:v>
                </c:pt>
                <c:pt idx="7">
                  <c:v>6.0505778765907392</c:v>
                </c:pt>
                <c:pt idx="8">
                  <c:v>4.9238973211056773</c:v>
                </c:pt>
                <c:pt idx="9">
                  <c:v>4.1662388578468521</c:v>
                </c:pt>
                <c:pt idx="10">
                  <c:v>3.2801068063837988</c:v>
                </c:pt>
                <c:pt idx="11">
                  <c:v>1.9543754479114595</c:v>
                </c:pt>
                <c:pt idx="12">
                  <c:v>1.5439410072936421</c:v>
                </c:pt>
                <c:pt idx="13">
                  <c:v>1.2221447634508629</c:v>
                </c:pt>
              </c:numCache>
            </c:numRef>
          </c:yVal>
          <c:smooth val="0"/>
          <c:extLst>
            <c:ext xmlns:c16="http://schemas.microsoft.com/office/drawing/2014/chart" uri="{C3380CC4-5D6E-409C-BE32-E72D297353CC}">
              <c16:uniqueId val="{00000004-C9D6-4634-BDEE-B0E9A6882AA2}"/>
            </c:ext>
          </c:extLst>
        </c:ser>
        <c:ser>
          <c:idx val="5"/>
          <c:order val="5"/>
          <c:spPr>
            <a:ln w="19050" cap="rnd">
              <a:noFill/>
              <a:round/>
            </a:ln>
            <a:effectLst/>
          </c:spPr>
          <c:marker>
            <c:symbol val="circle"/>
            <c:size val="9"/>
            <c:spPr>
              <a:solidFill>
                <a:schemeClr val="bg1"/>
              </a:solidFill>
              <a:ln w="19050">
                <a:solidFill>
                  <a:schemeClr val="tx1"/>
                </a:solidFill>
              </a:ln>
              <a:effectLst/>
            </c:spPr>
          </c:marker>
          <c:xVal>
            <c:numRef>
              <c:f>静脈内投与後予測!$J$34:$J$38</c:f>
              <c:numCache>
                <c:formatCode>0.00</c:formatCode>
                <c:ptCount val="5"/>
                <c:pt idx="0" formatCode="General">
                  <c:v>0.12</c:v>
                </c:pt>
                <c:pt idx="1">
                  <c:v>0.14211669779785999</c:v>
                </c:pt>
                <c:pt idx="2">
                  <c:v>0.31283438102754202</c:v>
                </c:pt>
                <c:pt idx="3">
                  <c:v>0.57628320957032697</c:v>
                </c:pt>
                <c:pt idx="4">
                  <c:v>1.0145355764044801</c:v>
                </c:pt>
              </c:numCache>
            </c:numRef>
          </c:xVal>
          <c:yVal>
            <c:numRef>
              <c:f>静脈内投与後予測!$K$34:$K$38</c:f>
              <c:numCache>
                <c:formatCode>0.0</c:formatCode>
                <c:ptCount val="5"/>
                <c:pt idx="0">
                  <c:v>32.032171271341099</c:v>
                </c:pt>
                <c:pt idx="1">
                  <c:v>28.417702426404901</c:v>
                </c:pt>
                <c:pt idx="2">
                  <c:v>24.903940203729</c:v>
                </c:pt>
                <c:pt idx="3">
                  <c:v>23.799976232627699</c:v>
                </c:pt>
                <c:pt idx="4">
                  <c:v>21.491494023115202</c:v>
                </c:pt>
              </c:numCache>
            </c:numRef>
          </c:yVal>
          <c:smooth val="0"/>
          <c:extLst>
            <c:ext xmlns:c16="http://schemas.microsoft.com/office/drawing/2014/chart" uri="{C3380CC4-5D6E-409C-BE32-E72D297353CC}">
              <c16:uniqueId val="{00000005-C9D6-4634-BDEE-B0E9A6882AA2}"/>
            </c:ext>
          </c:extLst>
        </c:ser>
        <c:dLbls>
          <c:showLegendKey val="0"/>
          <c:showVal val="0"/>
          <c:showCatName val="0"/>
          <c:showSerName val="0"/>
          <c:showPercent val="0"/>
          <c:showBubbleSize val="0"/>
        </c:dLbls>
        <c:axId val="890221088"/>
        <c:axId val="890221504"/>
      </c:scatterChart>
      <c:valAx>
        <c:axId val="890221088"/>
        <c:scaling>
          <c:orientation val="minMax"/>
          <c:max val="1.1000000000000001"/>
          <c:min val="0"/>
        </c:scaling>
        <c:delete val="0"/>
        <c:axPos val="b"/>
        <c:title>
          <c:tx>
            <c:rich>
              <a:bodyPr rot="0" spcFirstLastPara="1" vertOverflow="ellipsis" vert="horz" wrap="square" anchor="ctr" anchorCtr="1"/>
              <a:lstStyle/>
              <a:p>
                <a:pPr>
                  <a:defRPr sz="1000" b="0" i="0" u="none" strike="noStrike" kern="1200" baseline="0">
                    <a:solidFill>
                      <a:schemeClr val="bg1">
                        <a:lumMod val="65000"/>
                      </a:schemeClr>
                    </a:solidFill>
                    <a:latin typeface="+mn-lt"/>
                    <a:ea typeface="+mn-ea"/>
                    <a:cs typeface="+mn-cs"/>
                  </a:defRPr>
                </a:pPr>
                <a:r>
                  <a:rPr lang="en-US" altLang="ja-JP" sz="1200" b="1">
                    <a:solidFill>
                      <a:schemeClr val="bg1">
                        <a:lumMod val="65000"/>
                      </a:schemeClr>
                    </a:solidFill>
                  </a:rPr>
                  <a:t>Time</a:t>
                </a:r>
                <a:r>
                  <a:rPr lang="en-US" altLang="ja-JP" sz="1200" b="1" baseline="0">
                    <a:solidFill>
                      <a:schemeClr val="bg1">
                        <a:lumMod val="65000"/>
                      </a:schemeClr>
                    </a:solidFill>
                  </a:rPr>
                  <a:t> (days)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bg1">
                      <a:lumMod val="65000"/>
                    </a:schemeClr>
                  </a:solidFill>
                  <a:latin typeface="+mn-lt"/>
                  <a:ea typeface="+mn-ea"/>
                  <a:cs typeface="+mn-cs"/>
                </a:defRPr>
              </a:pPr>
              <a:endParaRPr lang="ja-JP"/>
            </a:p>
          </c:txPr>
        </c:title>
        <c:numFmt formatCode="General" sourceLinked="1"/>
        <c:majorTickMark val="in"/>
        <c:minorTickMark val="in"/>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chemeClr val="bg1">
                    <a:lumMod val="65000"/>
                  </a:schemeClr>
                </a:solidFill>
                <a:latin typeface="+mn-lt"/>
                <a:ea typeface="+mn-ea"/>
                <a:cs typeface="+mn-cs"/>
              </a:defRPr>
            </a:pPr>
            <a:endParaRPr lang="ja-JP"/>
          </a:p>
        </c:txPr>
        <c:crossAx val="890221504"/>
        <c:crossesAt val="0.1"/>
        <c:crossBetween val="midCat"/>
      </c:valAx>
      <c:valAx>
        <c:axId val="890221504"/>
        <c:scaling>
          <c:logBase val="10"/>
          <c:orientation val="minMax"/>
          <c:min val="0.1"/>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chemeClr val="bg1">
                        <a:lumMod val="65000"/>
                      </a:schemeClr>
                    </a:solidFill>
                    <a:latin typeface="+mn-lt"/>
                    <a:ea typeface="+mn-ea"/>
                    <a:cs typeface="+mn-cs"/>
                  </a:defRPr>
                </a:pPr>
                <a:r>
                  <a:rPr lang="en-US" altLang="ja-JP" sz="1200" b="1" i="0" u="none" strike="noStrike" kern="1200" baseline="0">
                    <a:solidFill>
                      <a:schemeClr val="bg1">
                        <a:lumMod val="65000"/>
                      </a:schemeClr>
                    </a:solidFill>
                  </a:rPr>
                  <a:t>Serum concentration (</a:t>
                </a:r>
                <a:r>
                  <a:rPr lang="el-GR" altLang="ja-JP" sz="1200" b="1" i="0" u="none" strike="noStrike" kern="1200" baseline="0">
                    <a:solidFill>
                      <a:schemeClr val="bg1">
                        <a:lumMod val="65000"/>
                      </a:schemeClr>
                    </a:solidFill>
                  </a:rPr>
                  <a:t>μ</a:t>
                </a:r>
                <a:r>
                  <a:rPr lang="en-US" altLang="ja-JP" sz="1200" b="1" i="0" u="none" strike="noStrike" kern="1200" baseline="0">
                    <a:solidFill>
                      <a:schemeClr val="bg1">
                        <a:lumMod val="65000"/>
                      </a:schemeClr>
                    </a:solidFill>
                  </a:rPr>
                  <a:t>g/mL)</a:t>
                </a:r>
                <a:endParaRPr lang="ja-JP" altLang="en-US" sz="1200" b="1" i="0" u="none" strike="noStrike" kern="1200" baseline="0">
                  <a:solidFill>
                    <a:schemeClr val="bg1">
                      <a:lumMod val="65000"/>
                    </a:schemeClr>
                  </a:solidFill>
                </a:endParaRP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chemeClr val="bg1">
                      <a:lumMod val="65000"/>
                    </a:schemeClr>
                  </a:solidFill>
                  <a:latin typeface="+mn-lt"/>
                  <a:ea typeface="+mn-ea"/>
                  <a:cs typeface="+mn-cs"/>
                </a:defRPr>
              </a:pPr>
              <a:endParaRPr lang="ja-JP"/>
            </a:p>
          </c:txPr>
        </c:title>
        <c:numFmt formatCode="0.0" sourceLinked="1"/>
        <c:majorTickMark val="in"/>
        <c:minorTickMark val="in"/>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chemeClr val="bg1">
                    <a:lumMod val="65000"/>
                  </a:schemeClr>
                </a:solidFill>
                <a:latin typeface="+mn-lt"/>
                <a:ea typeface="+mn-ea"/>
                <a:cs typeface="+mn-cs"/>
              </a:defRPr>
            </a:pPr>
            <a:endParaRPr lang="ja-JP"/>
          </a:p>
        </c:txPr>
        <c:crossAx val="8902210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72809889636007"/>
          <c:y val="3.5056260062591584E-2"/>
          <c:w val="0.81274259581649644"/>
          <c:h val="0.79039250244861781"/>
        </c:manualLayout>
      </c:layout>
      <c:scatterChart>
        <c:scatterStyle val="lineMarker"/>
        <c:varyColors val="0"/>
        <c:ser>
          <c:idx val="0"/>
          <c:order val="0"/>
          <c:spPr>
            <a:ln w="15875">
              <a:solidFill>
                <a:schemeClr val="tx1"/>
              </a:solidFill>
            </a:ln>
          </c:spPr>
          <c:marker>
            <c:symbol val="none"/>
          </c:marker>
          <c:xVal>
            <c:numRef>
              <c:f>静脈内投与後予測!$A$34:$A$54</c:f>
              <c:numCache>
                <c:formatCode>General</c:formatCode>
                <c:ptCount val="21"/>
                <c:pt idx="0">
                  <c:v>2E-3</c:v>
                </c:pt>
                <c:pt idx="1">
                  <c:v>5.0000000000000001E-3</c:v>
                </c:pt>
                <c:pt idx="2">
                  <c:v>0.01</c:v>
                </c:pt>
                <c:pt idx="3">
                  <c:v>0.05</c:v>
                </c:pt>
                <c:pt idx="4">
                  <c:v>0.08</c:v>
                </c:pt>
                <c:pt idx="5">
                  <c:v>0.1</c:v>
                </c:pt>
                <c:pt idx="6" formatCode="0.0">
                  <c:v>0.5</c:v>
                </c:pt>
                <c:pt idx="7" formatCode="0.0">
                  <c:v>1</c:v>
                </c:pt>
                <c:pt idx="8" formatCode="0.0">
                  <c:v>2</c:v>
                </c:pt>
                <c:pt idx="9" formatCode="0.0">
                  <c:v>3</c:v>
                </c:pt>
                <c:pt idx="10" formatCode="0.0">
                  <c:v>5</c:v>
                </c:pt>
                <c:pt idx="11" formatCode="0.0">
                  <c:v>15.533980582524199</c:v>
                </c:pt>
                <c:pt idx="12" formatCode="0.0">
                  <c:v>22.330097087378601</c:v>
                </c:pt>
                <c:pt idx="13" formatCode="0.0">
                  <c:v>29.126213592233</c:v>
                </c:pt>
                <c:pt idx="14" formatCode="0.0">
                  <c:v>35</c:v>
                </c:pt>
                <c:pt idx="15" formatCode="0.0">
                  <c:v>38</c:v>
                </c:pt>
                <c:pt idx="16" formatCode="0.0">
                  <c:v>40</c:v>
                </c:pt>
                <c:pt idx="17" formatCode="0.0">
                  <c:v>45</c:v>
                </c:pt>
                <c:pt idx="18" formatCode="0.0">
                  <c:v>50</c:v>
                </c:pt>
                <c:pt idx="19" formatCode="0.0">
                  <c:v>55</c:v>
                </c:pt>
                <c:pt idx="20" formatCode="0.0">
                  <c:v>60</c:v>
                </c:pt>
              </c:numCache>
            </c:numRef>
          </c:xVal>
          <c:yVal>
            <c:numRef>
              <c:f>静脈内投与後予測!$D$34:$D$54</c:f>
              <c:numCache>
                <c:formatCode>0.0</c:formatCode>
                <c:ptCount val="21"/>
                <c:pt idx="0">
                  <c:v>0.45873211022053073</c:v>
                </c:pt>
                <c:pt idx="1">
                  <c:v>1.146372251684304</c:v>
                </c:pt>
                <c:pt idx="2">
                  <c:v>2.2912194718061674</c:v>
                </c:pt>
                <c:pt idx="3">
                  <c:v>11.395479854393978</c:v>
                </c:pt>
                <c:pt idx="4">
                  <c:v>18.160737197944893</c:v>
                </c:pt>
                <c:pt idx="5">
                  <c:v>22.641314715011525</c:v>
                </c:pt>
                <c:pt idx="6">
                  <c:v>20.437163648480784</c:v>
                </c:pt>
                <c:pt idx="7">
                  <c:v>18.151733629772217</c:v>
                </c:pt>
                <c:pt idx="8">
                  <c:v>14.771691963317032</c:v>
                </c:pt>
                <c:pt idx="9">
                  <c:v>12.498716573540555</c:v>
                </c:pt>
                <c:pt idx="10">
                  <c:v>9.8403204191513964</c:v>
                </c:pt>
                <c:pt idx="11">
                  <c:v>5.8631263437343781</c:v>
                </c:pt>
                <c:pt idx="12">
                  <c:v>4.6318230218809262</c:v>
                </c:pt>
                <c:pt idx="13">
                  <c:v>3.6664342903525884</c:v>
                </c:pt>
                <c:pt idx="14">
                  <c:v>2.9961110131495832</c:v>
                </c:pt>
                <c:pt idx="15">
                  <c:v>2.7025536329413504</c:v>
                </c:pt>
                <c:pt idx="16">
                  <c:v>2.5230084532806107</c:v>
                </c:pt>
                <c:pt idx="17">
                  <c:v>2.1246126655557154</c:v>
                </c:pt>
                <c:pt idx="18">
                  <c:v>1.7891257220862729</c:v>
                </c:pt>
                <c:pt idx="19">
                  <c:v>1.5066138560408702</c:v>
                </c:pt>
                <c:pt idx="20">
                  <c:v>1.2687120228841247</c:v>
                </c:pt>
              </c:numCache>
            </c:numRef>
          </c:yVal>
          <c:smooth val="0"/>
          <c:extLst>
            <c:ext xmlns:c16="http://schemas.microsoft.com/office/drawing/2014/chart" uri="{C3380CC4-5D6E-409C-BE32-E72D297353CC}">
              <c16:uniqueId val="{00000000-4AB2-414E-9583-160D0BA9D6C9}"/>
            </c:ext>
          </c:extLst>
        </c:ser>
        <c:ser>
          <c:idx val="1"/>
          <c:order val="1"/>
          <c:spPr>
            <a:ln w="15875">
              <a:solidFill>
                <a:schemeClr val="tx1"/>
              </a:solidFill>
              <a:prstDash val="dash"/>
            </a:ln>
          </c:spPr>
          <c:marker>
            <c:symbol val="none"/>
          </c:marker>
          <c:xVal>
            <c:numRef>
              <c:f>静脈内投与後予測!$A$34:$A$54</c:f>
              <c:numCache>
                <c:formatCode>General</c:formatCode>
                <c:ptCount val="21"/>
                <c:pt idx="0">
                  <c:v>2E-3</c:v>
                </c:pt>
                <c:pt idx="1">
                  <c:v>5.0000000000000001E-3</c:v>
                </c:pt>
                <c:pt idx="2">
                  <c:v>0.01</c:v>
                </c:pt>
                <c:pt idx="3">
                  <c:v>0.05</c:v>
                </c:pt>
                <c:pt idx="4">
                  <c:v>0.08</c:v>
                </c:pt>
                <c:pt idx="5">
                  <c:v>0.1</c:v>
                </c:pt>
                <c:pt idx="6" formatCode="0.0">
                  <c:v>0.5</c:v>
                </c:pt>
                <c:pt idx="7" formatCode="0.0">
                  <c:v>1</c:v>
                </c:pt>
                <c:pt idx="8" formatCode="0.0">
                  <c:v>2</c:v>
                </c:pt>
                <c:pt idx="9" formatCode="0.0">
                  <c:v>3</c:v>
                </c:pt>
                <c:pt idx="10" formatCode="0.0">
                  <c:v>5</c:v>
                </c:pt>
                <c:pt idx="11" formatCode="0.0">
                  <c:v>15.533980582524199</c:v>
                </c:pt>
                <c:pt idx="12" formatCode="0.0">
                  <c:v>22.330097087378601</c:v>
                </c:pt>
                <c:pt idx="13" formatCode="0.0">
                  <c:v>29.126213592233</c:v>
                </c:pt>
                <c:pt idx="14" formatCode="0.0">
                  <c:v>35</c:v>
                </c:pt>
                <c:pt idx="15" formatCode="0.0">
                  <c:v>38</c:v>
                </c:pt>
                <c:pt idx="16" formatCode="0.0">
                  <c:v>40</c:v>
                </c:pt>
                <c:pt idx="17" formatCode="0.0">
                  <c:v>45</c:v>
                </c:pt>
                <c:pt idx="18" formatCode="0.0">
                  <c:v>50</c:v>
                </c:pt>
                <c:pt idx="19" formatCode="0.0">
                  <c:v>55</c:v>
                </c:pt>
                <c:pt idx="20" formatCode="0.0">
                  <c:v>60</c:v>
                </c:pt>
              </c:numCache>
            </c:numRef>
          </c:xVal>
          <c:yVal>
            <c:numRef>
              <c:f>静脈内投与後予測!$E$34:$E$54</c:f>
              <c:numCache>
                <c:formatCode>0.0</c:formatCode>
                <c:ptCount val="21"/>
                <c:pt idx="0">
                  <c:v>0.91746422044106146</c:v>
                </c:pt>
                <c:pt idx="1">
                  <c:v>2.292744503368608</c:v>
                </c:pt>
                <c:pt idx="2">
                  <c:v>4.5824389436123347</c:v>
                </c:pt>
                <c:pt idx="3">
                  <c:v>22.790959708787955</c:v>
                </c:pt>
                <c:pt idx="4">
                  <c:v>36.321474395889787</c:v>
                </c:pt>
                <c:pt idx="5">
                  <c:v>45.28262943002305</c:v>
                </c:pt>
                <c:pt idx="6">
                  <c:v>40.874327296961567</c:v>
                </c:pt>
                <c:pt idx="7">
                  <c:v>36.303467259544433</c:v>
                </c:pt>
                <c:pt idx="8">
                  <c:v>29.543383926634064</c:v>
                </c:pt>
                <c:pt idx="9">
                  <c:v>24.997433147081111</c:v>
                </c:pt>
                <c:pt idx="10">
                  <c:v>19.680640838302793</c:v>
                </c:pt>
                <c:pt idx="11">
                  <c:v>11.726252687468756</c:v>
                </c:pt>
                <c:pt idx="12">
                  <c:v>9.2636460437618524</c:v>
                </c:pt>
                <c:pt idx="13">
                  <c:v>7.3328685807051768</c:v>
                </c:pt>
                <c:pt idx="14">
                  <c:v>5.9922220262991663</c:v>
                </c:pt>
                <c:pt idx="15">
                  <c:v>5.4051072658827009</c:v>
                </c:pt>
                <c:pt idx="16">
                  <c:v>5.0460169065612215</c:v>
                </c:pt>
                <c:pt idx="17">
                  <c:v>4.2492253311114307</c:v>
                </c:pt>
                <c:pt idx="18">
                  <c:v>3.5782514441725457</c:v>
                </c:pt>
                <c:pt idx="19">
                  <c:v>3.0132277120817403</c:v>
                </c:pt>
                <c:pt idx="20">
                  <c:v>2.5374240457682493</c:v>
                </c:pt>
              </c:numCache>
            </c:numRef>
          </c:yVal>
          <c:smooth val="0"/>
          <c:extLst>
            <c:ext xmlns:c16="http://schemas.microsoft.com/office/drawing/2014/chart" uri="{C3380CC4-5D6E-409C-BE32-E72D297353CC}">
              <c16:uniqueId val="{00000001-4AB2-414E-9583-160D0BA9D6C9}"/>
            </c:ext>
          </c:extLst>
        </c:ser>
        <c:ser>
          <c:idx val="2"/>
          <c:order val="2"/>
          <c:spPr>
            <a:ln w="15875">
              <a:solidFill>
                <a:schemeClr val="tx1"/>
              </a:solidFill>
              <a:prstDash val="sysDash"/>
            </a:ln>
          </c:spPr>
          <c:marker>
            <c:symbol val="none"/>
          </c:marker>
          <c:xVal>
            <c:numRef>
              <c:f>静脈内投与後予測!$A$34:$A$54</c:f>
              <c:numCache>
                <c:formatCode>General</c:formatCode>
                <c:ptCount val="21"/>
                <c:pt idx="0">
                  <c:v>2E-3</c:v>
                </c:pt>
                <c:pt idx="1">
                  <c:v>5.0000000000000001E-3</c:v>
                </c:pt>
                <c:pt idx="2">
                  <c:v>0.01</c:v>
                </c:pt>
                <c:pt idx="3">
                  <c:v>0.05</c:v>
                </c:pt>
                <c:pt idx="4">
                  <c:v>0.08</c:v>
                </c:pt>
                <c:pt idx="5">
                  <c:v>0.1</c:v>
                </c:pt>
                <c:pt idx="6" formatCode="0.0">
                  <c:v>0.5</c:v>
                </c:pt>
                <c:pt idx="7" formatCode="0.0">
                  <c:v>1</c:v>
                </c:pt>
                <c:pt idx="8" formatCode="0.0">
                  <c:v>2</c:v>
                </c:pt>
                <c:pt idx="9" formatCode="0.0">
                  <c:v>3</c:v>
                </c:pt>
                <c:pt idx="10" formatCode="0.0">
                  <c:v>5</c:v>
                </c:pt>
                <c:pt idx="11" formatCode="0.0">
                  <c:v>15.533980582524199</c:v>
                </c:pt>
                <c:pt idx="12" formatCode="0.0">
                  <c:v>22.330097087378601</c:v>
                </c:pt>
                <c:pt idx="13" formatCode="0.0">
                  <c:v>29.126213592233</c:v>
                </c:pt>
                <c:pt idx="14" formatCode="0.0">
                  <c:v>35</c:v>
                </c:pt>
                <c:pt idx="15" formatCode="0.0">
                  <c:v>38</c:v>
                </c:pt>
                <c:pt idx="16" formatCode="0.0">
                  <c:v>40</c:v>
                </c:pt>
                <c:pt idx="17" formatCode="0.0">
                  <c:v>45</c:v>
                </c:pt>
                <c:pt idx="18" formatCode="0.0">
                  <c:v>50</c:v>
                </c:pt>
                <c:pt idx="19" formatCode="0.0">
                  <c:v>55</c:v>
                </c:pt>
                <c:pt idx="20" formatCode="0.0">
                  <c:v>60</c:v>
                </c:pt>
              </c:numCache>
            </c:numRef>
          </c:xVal>
          <c:yVal>
            <c:numRef>
              <c:f>静脈内投与後予測!$F$34:$F$54</c:f>
              <c:numCache>
                <c:formatCode>0.0</c:formatCode>
                <c:ptCount val="21"/>
                <c:pt idx="0">
                  <c:v>1.3761963306615921</c:v>
                </c:pt>
                <c:pt idx="1">
                  <c:v>3.439116755052912</c:v>
                </c:pt>
                <c:pt idx="2">
                  <c:v>6.8736584154185021</c:v>
                </c:pt>
                <c:pt idx="3">
                  <c:v>34.186439563181935</c:v>
                </c:pt>
                <c:pt idx="4">
                  <c:v>54.482211593834677</c:v>
                </c:pt>
                <c:pt idx="5">
                  <c:v>67.923944145034568</c:v>
                </c:pt>
                <c:pt idx="6">
                  <c:v>61.311490945442351</c:v>
                </c:pt>
                <c:pt idx="7">
                  <c:v>54.45520088931665</c:v>
                </c:pt>
                <c:pt idx="8">
                  <c:v>44.315075889951096</c:v>
                </c:pt>
                <c:pt idx="9">
                  <c:v>37.496149720621666</c:v>
                </c:pt>
                <c:pt idx="10">
                  <c:v>29.520961257454189</c:v>
                </c:pt>
                <c:pt idx="11">
                  <c:v>17.589379031203134</c:v>
                </c:pt>
                <c:pt idx="12">
                  <c:v>13.895469065642779</c:v>
                </c:pt>
                <c:pt idx="13">
                  <c:v>10.999302871057765</c:v>
                </c:pt>
                <c:pt idx="14">
                  <c:v>8.9883330394487491</c:v>
                </c:pt>
                <c:pt idx="15">
                  <c:v>8.1076608988240508</c:v>
                </c:pt>
                <c:pt idx="16">
                  <c:v>7.5690253598418327</c:v>
                </c:pt>
                <c:pt idx="17">
                  <c:v>6.3738379966671461</c:v>
                </c:pt>
                <c:pt idx="18">
                  <c:v>5.3673771662588186</c:v>
                </c:pt>
                <c:pt idx="19">
                  <c:v>4.5198415681226107</c:v>
                </c:pt>
                <c:pt idx="20">
                  <c:v>3.806136068652374</c:v>
                </c:pt>
              </c:numCache>
            </c:numRef>
          </c:yVal>
          <c:smooth val="0"/>
          <c:extLst>
            <c:ext xmlns:c16="http://schemas.microsoft.com/office/drawing/2014/chart" uri="{C3380CC4-5D6E-409C-BE32-E72D297353CC}">
              <c16:uniqueId val="{00000002-4AB2-414E-9583-160D0BA9D6C9}"/>
            </c:ext>
          </c:extLst>
        </c:ser>
        <c:ser>
          <c:idx val="3"/>
          <c:order val="3"/>
          <c:spPr>
            <a:ln w="15875">
              <a:solidFill>
                <a:schemeClr val="tx1"/>
              </a:solidFill>
              <a:prstDash val="dash"/>
            </a:ln>
          </c:spPr>
          <c:marker>
            <c:symbol val="none"/>
          </c:marker>
          <c:xVal>
            <c:numRef>
              <c:f>静脈内投与後予測!$A$34:$A$54</c:f>
              <c:numCache>
                <c:formatCode>General</c:formatCode>
                <c:ptCount val="21"/>
                <c:pt idx="0">
                  <c:v>2E-3</c:v>
                </c:pt>
                <c:pt idx="1">
                  <c:v>5.0000000000000001E-3</c:v>
                </c:pt>
                <c:pt idx="2">
                  <c:v>0.01</c:v>
                </c:pt>
                <c:pt idx="3">
                  <c:v>0.05</c:v>
                </c:pt>
                <c:pt idx="4">
                  <c:v>0.08</c:v>
                </c:pt>
                <c:pt idx="5">
                  <c:v>0.1</c:v>
                </c:pt>
                <c:pt idx="6" formatCode="0.0">
                  <c:v>0.5</c:v>
                </c:pt>
                <c:pt idx="7" formatCode="0.0">
                  <c:v>1</c:v>
                </c:pt>
                <c:pt idx="8" formatCode="0.0">
                  <c:v>2</c:v>
                </c:pt>
                <c:pt idx="9" formatCode="0.0">
                  <c:v>3</c:v>
                </c:pt>
                <c:pt idx="10" formatCode="0.0">
                  <c:v>5</c:v>
                </c:pt>
                <c:pt idx="11" formatCode="0.0">
                  <c:v>15.533980582524199</c:v>
                </c:pt>
                <c:pt idx="12" formatCode="0.0">
                  <c:v>22.330097087378601</c:v>
                </c:pt>
                <c:pt idx="13" formatCode="0.0">
                  <c:v>29.126213592233</c:v>
                </c:pt>
                <c:pt idx="14" formatCode="0.0">
                  <c:v>35</c:v>
                </c:pt>
                <c:pt idx="15" formatCode="0.0">
                  <c:v>38</c:v>
                </c:pt>
                <c:pt idx="16" formatCode="0.0">
                  <c:v>40</c:v>
                </c:pt>
                <c:pt idx="17" formatCode="0.0">
                  <c:v>45</c:v>
                </c:pt>
                <c:pt idx="18" formatCode="0.0">
                  <c:v>50</c:v>
                </c:pt>
                <c:pt idx="19" formatCode="0.0">
                  <c:v>55</c:v>
                </c:pt>
                <c:pt idx="20" formatCode="0.0">
                  <c:v>60</c:v>
                </c:pt>
              </c:numCache>
            </c:numRef>
          </c:xVal>
          <c:yVal>
            <c:numRef>
              <c:f>静脈内投与後予測!$G$34:$G$54</c:f>
              <c:numCache>
                <c:formatCode>0.0</c:formatCode>
                <c:ptCount val="21"/>
                <c:pt idx="0">
                  <c:v>0.22936605511026537</c:v>
                </c:pt>
                <c:pt idx="1">
                  <c:v>0.57318612584215201</c:v>
                </c:pt>
                <c:pt idx="2">
                  <c:v>1.1456097359030837</c:v>
                </c:pt>
                <c:pt idx="3">
                  <c:v>5.6977399271969889</c:v>
                </c:pt>
                <c:pt idx="4">
                  <c:v>9.0803685989724467</c:v>
                </c:pt>
                <c:pt idx="5">
                  <c:v>11.320657357505763</c:v>
                </c:pt>
                <c:pt idx="6">
                  <c:v>10.218581824240392</c:v>
                </c:pt>
                <c:pt idx="7">
                  <c:v>9.0758668148861084</c:v>
                </c:pt>
                <c:pt idx="8">
                  <c:v>7.385845981658516</c:v>
                </c:pt>
                <c:pt idx="9">
                  <c:v>6.2493582867702777</c:v>
                </c:pt>
                <c:pt idx="10">
                  <c:v>4.9201602095756982</c:v>
                </c:pt>
                <c:pt idx="11">
                  <c:v>2.9315631718671891</c:v>
                </c:pt>
                <c:pt idx="12">
                  <c:v>2.3159115109404631</c:v>
                </c:pt>
                <c:pt idx="13">
                  <c:v>1.8332171451762942</c:v>
                </c:pt>
                <c:pt idx="14">
                  <c:v>1.4980555065747916</c:v>
                </c:pt>
                <c:pt idx="15">
                  <c:v>1.3512768164706752</c:v>
                </c:pt>
                <c:pt idx="16">
                  <c:v>1.2615042266403054</c:v>
                </c:pt>
                <c:pt idx="17">
                  <c:v>1.0623063327778577</c:v>
                </c:pt>
                <c:pt idx="18">
                  <c:v>0.89456286104313643</c:v>
                </c:pt>
                <c:pt idx="19">
                  <c:v>0.75330692802043508</c:v>
                </c:pt>
                <c:pt idx="20">
                  <c:v>0.63435601144206233</c:v>
                </c:pt>
              </c:numCache>
            </c:numRef>
          </c:yVal>
          <c:smooth val="0"/>
          <c:extLst>
            <c:ext xmlns:c16="http://schemas.microsoft.com/office/drawing/2014/chart" uri="{C3380CC4-5D6E-409C-BE32-E72D297353CC}">
              <c16:uniqueId val="{00000003-4AB2-414E-9583-160D0BA9D6C9}"/>
            </c:ext>
          </c:extLst>
        </c:ser>
        <c:ser>
          <c:idx val="4"/>
          <c:order val="4"/>
          <c:spPr>
            <a:ln w="15875">
              <a:solidFill>
                <a:schemeClr val="tx1"/>
              </a:solidFill>
              <a:prstDash val="sysDash"/>
            </a:ln>
          </c:spPr>
          <c:marker>
            <c:symbol val="none"/>
          </c:marker>
          <c:xVal>
            <c:numRef>
              <c:f>静脈内投与後予測!$A$34:$A$54</c:f>
              <c:numCache>
                <c:formatCode>General</c:formatCode>
                <c:ptCount val="21"/>
                <c:pt idx="0">
                  <c:v>2E-3</c:v>
                </c:pt>
                <c:pt idx="1">
                  <c:v>5.0000000000000001E-3</c:v>
                </c:pt>
                <c:pt idx="2">
                  <c:v>0.01</c:v>
                </c:pt>
                <c:pt idx="3">
                  <c:v>0.05</c:v>
                </c:pt>
                <c:pt idx="4">
                  <c:v>0.08</c:v>
                </c:pt>
                <c:pt idx="5">
                  <c:v>0.1</c:v>
                </c:pt>
                <c:pt idx="6" formatCode="0.0">
                  <c:v>0.5</c:v>
                </c:pt>
                <c:pt idx="7" formatCode="0.0">
                  <c:v>1</c:v>
                </c:pt>
                <c:pt idx="8" formatCode="0.0">
                  <c:v>2</c:v>
                </c:pt>
                <c:pt idx="9" formatCode="0.0">
                  <c:v>3</c:v>
                </c:pt>
                <c:pt idx="10" formatCode="0.0">
                  <c:v>5</c:v>
                </c:pt>
                <c:pt idx="11" formatCode="0.0">
                  <c:v>15.533980582524199</c:v>
                </c:pt>
                <c:pt idx="12" formatCode="0.0">
                  <c:v>22.330097087378601</c:v>
                </c:pt>
                <c:pt idx="13" formatCode="0.0">
                  <c:v>29.126213592233</c:v>
                </c:pt>
                <c:pt idx="14" formatCode="0.0">
                  <c:v>35</c:v>
                </c:pt>
                <c:pt idx="15" formatCode="0.0">
                  <c:v>38</c:v>
                </c:pt>
                <c:pt idx="16" formatCode="0.0">
                  <c:v>40</c:v>
                </c:pt>
                <c:pt idx="17" formatCode="0.0">
                  <c:v>45</c:v>
                </c:pt>
                <c:pt idx="18" formatCode="0.0">
                  <c:v>50</c:v>
                </c:pt>
                <c:pt idx="19" formatCode="0.0">
                  <c:v>55</c:v>
                </c:pt>
                <c:pt idx="20" formatCode="0.0">
                  <c:v>60</c:v>
                </c:pt>
              </c:numCache>
            </c:numRef>
          </c:xVal>
          <c:yVal>
            <c:numRef>
              <c:f>静脈内投与後予測!$H$34:$H$54</c:f>
              <c:numCache>
                <c:formatCode>0.0</c:formatCode>
                <c:ptCount val="21"/>
                <c:pt idx="0">
                  <c:v>0.15291070340684357</c:v>
                </c:pt>
                <c:pt idx="1">
                  <c:v>0.38212408389476799</c:v>
                </c:pt>
                <c:pt idx="2">
                  <c:v>0.76373982393538908</c:v>
                </c:pt>
                <c:pt idx="3">
                  <c:v>3.7984932847979924</c:v>
                </c:pt>
                <c:pt idx="4">
                  <c:v>6.0535790659816309</c:v>
                </c:pt>
                <c:pt idx="5">
                  <c:v>7.5471049050038417</c:v>
                </c:pt>
                <c:pt idx="6">
                  <c:v>6.8123878828269282</c:v>
                </c:pt>
                <c:pt idx="7">
                  <c:v>6.0505778765907392</c:v>
                </c:pt>
                <c:pt idx="8">
                  <c:v>4.9238973211056773</c:v>
                </c:pt>
                <c:pt idx="9">
                  <c:v>4.1662388578468521</c:v>
                </c:pt>
                <c:pt idx="10">
                  <c:v>3.2801068063837988</c:v>
                </c:pt>
                <c:pt idx="11">
                  <c:v>1.9543754479114595</c:v>
                </c:pt>
                <c:pt idx="12">
                  <c:v>1.5439410072936421</c:v>
                </c:pt>
                <c:pt idx="13">
                  <c:v>1.2221447634508629</c:v>
                </c:pt>
                <c:pt idx="14">
                  <c:v>0.99870367104986102</c:v>
                </c:pt>
                <c:pt idx="15">
                  <c:v>0.90085121098045018</c:v>
                </c:pt>
                <c:pt idx="16">
                  <c:v>0.84100281776020358</c:v>
                </c:pt>
                <c:pt idx="17">
                  <c:v>0.70820422185190512</c:v>
                </c:pt>
                <c:pt idx="18">
                  <c:v>0.59637524069542425</c:v>
                </c:pt>
                <c:pt idx="19">
                  <c:v>0.50220461868029009</c:v>
                </c:pt>
                <c:pt idx="20">
                  <c:v>0.42290400762804153</c:v>
                </c:pt>
              </c:numCache>
            </c:numRef>
          </c:yVal>
          <c:smooth val="0"/>
          <c:extLst>
            <c:ext xmlns:c16="http://schemas.microsoft.com/office/drawing/2014/chart" uri="{C3380CC4-5D6E-409C-BE32-E72D297353CC}">
              <c16:uniqueId val="{00000004-4AB2-414E-9583-160D0BA9D6C9}"/>
            </c:ext>
          </c:extLst>
        </c:ser>
        <c:ser>
          <c:idx val="5"/>
          <c:order val="5"/>
          <c:tx>
            <c:strRef>
              <c:f>静脈内投与後予測!$E$15</c:f>
              <c:strCache>
                <c:ptCount val="1"/>
              </c:strCache>
            </c:strRef>
          </c:tx>
          <c:spPr>
            <a:ln>
              <a:noFill/>
            </a:ln>
          </c:spPr>
          <c:marker>
            <c:symbol val="circle"/>
            <c:size val="9"/>
            <c:spPr>
              <a:solidFill>
                <a:schemeClr val="bg1"/>
              </a:solidFill>
              <a:ln w="19050">
                <a:solidFill>
                  <a:schemeClr val="tx1"/>
                </a:solidFill>
              </a:ln>
            </c:spPr>
          </c:marker>
          <c:errBars>
            <c:errDir val="y"/>
            <c:errBarType val="both"/>
            <c:errValType val="cust"/>
            <c:noEndCap val="0"/>
            <c:plus>
              <c:numRef>
                <c:f>静脈内投与後予測!$M$34:$M$49</c:f>
                <c:numCache>
                  <c:formatCode>General</c:formatCode>
                  <c:ptCount val="16"/>
                  <c:pt idx="0">
                    <c:v>9.3370731395175</c:v>
                  </c:pt>
                  <c:pt idx="1">
                    <c:v>10.040038880983396</c:v>
                  </c:pt>
                  <c:pt idx="2">
                    <c:v>5.6223547371725004</c:v>
                  </c:pt>
                  <c:pt idx="3">
                    <c:v>4.2164232542408016</c:v>
                  </c:pt>
                  <c:pt idx="4">
                    <c:v>4.015771784472598</c:v>
                  </c:pt>
                  <c:pt idx="5">
                    <c:v>3.8149679597539006</c:v>
                  </c:pt>
                  <c:pt idx="6">
                    <c:v>3.8152726696547994</c:v>
                  </c:pt>
                  <c:pt idx="7">
                    <c:v>3.8151203147043979</c:v>
                  </c:pt>
                  <c:pt idx="8">
                    <c:v>1.8353401232470006</c:v>
                  </c:pt>
                  <c:pt idx="9">
                    <c:v>1.7133806353365397</c:v>
                  </c:pt>
                  <c:pt idx="10">
                    <c:v>2.05490663798372</c:v>
                  </c:pt>
                  <c:pt idx="11">
                    <c:v>1.8362228357772405</c:v>
                  </c:pt>
                  <c:pt idx="12">
                    <c:v>1.3921669350182602</c:v>
                  </c:pt>
                  <c:pt idx="13">
                    <c:v>1.3757470370116702</c:v>
                  </c:pt>
                  <c:pt idx="14">
                    <c:v>1.0967978281164998</c:v>
                  </c:pt>
                  <c:pt idx="15">
                    <c:v>1.0055473062142</c:v>
                  </c:pt>
                </c:numCache>
              </c:numRef>
            </c:plus>
            <c:minus>
              <c:numRef>
                <c:f>静脈内投与後予測!$M$34:$M$49</c:f>
                <c:numCache>
                  <c:formatCode>General</c:formatCode>
                  <c:ptCount val="16"/>
                  <c:pt idx="0">
                    <c:v>9.3370731395175</c:v>
                  </c:pt>
                  <c:pt idx="1">
                    <c:v>10.040038880983396</c:v>
                  </c:pt>
                  <c:pt idx="2">
                    <c:v>5.6223547371725004</c:v>
                  </c:pt>
                  <c:pt idx="3">
                    <c:v>4.2164232542408016</c:v>
                  </c:pt>
                  <c:pt idx="4">
                    <c:v>4.015771784472598</c:v>
                  </c:pt>
                  <c:pt idx="5">
                    <c:v>3.8149679597539006</c:v>
                  </c:pt>
                  <c:pt idx="6">
                    <c:v>3.8152726696547994</c:v>
                  </c:pt>
                  <c:pt idx="7">
                    <c:v>3.8151203147043979</c:v>
                  </c:pt>
                  <c:pt idx="8">
                    <c:v>1.8353401232470006</c:v>
                  </c:pt>
                  <c:pt idx="9">
                    <c:v>1.7133806353365397</c:v>
                  </c:pt>
                  <c:pt idx="10">
                    <c:v>2.05490663798372</c:v>
                  </c:pt>
                  <c:pt idx="11">
                    <c:v>1.8362228357772405</c:v>
                  </c:pt>
                  <c:pt idx="12">
                    <c:v>1.3921669350182602</c:v>
                  </c:pt>
                  <c:pt idx="13">
                    <c:v>1.3757470370116702</c:v>
                  </c:pt>
                  <c:pt idx="14">
                    <c:v>1.0967978281164998</c:v>
                  </c:pt>
                  <c:pt idx="15">
                    <c:v>1.0055473062142</c:v>
                  </c:pt>
                </c:numCache>
              </c:numRef>
            </c:minus>
            <c:spPr>
              <a:ln w="15875"/>
            </c:spPr>
          </c:errBars>
          <c:xVal>
            <c:numRef>
              <c:f>静脈内投与後予測!$J$34:$J$49</c:f>
              <c:numCache>
                <c:formatCode>0.00</c:formatCode>
                <c:ptCount val="16"/>
                <c:pt idx="0" formatCode="General">
                  <c:v>0.12</c:v>
                </c:pt>
                <c:pt idx="1">
                  <c:v>0.14211669779785999</c:v>
                </c:pt>
                <c:pt idx="2">
                  <c:v>0.31283438102754202</c:v>
                </c:pt>
                <c:pt idx="3">
                  <c:v>0.57628320957032697</c:v>
                </c:pt>
                <c:pt idx="4">
                  <c:v>1.0145355764044801</c:v>
                </c:pt>
                <c:pt idx="5">
                  <c:v>2.15821970193277</c:v>
                </c:pt>
                <c:pt idx="6">
                  <c:v>3.0388102906627701</c:v>
                </c:pt>
                <c:pt idx="7">
                  <c:v>4.0975796892568397</c:v>
                </c:pt>
                <c:pt idx="8">
                  <c:v>7.01043905649626</c:v>
                </c:pt>
                <c:pt idx="9">
                  <c:v>13.994941815644401</c:v>
                </c:pt>
                <c:pt idx="10">
                  <c:v>20.979089283048001</c:v>
                </c:pt>
                <c:pt idx="11">
                  <c:v>28.0534808535533</c:v>
                </c:pt>
                <c:pt idx="12">
                  <c:v>34.952358302278299</c:v>
                </c:pt>
                <c:pt idx="13">
                  <c:v>41.940413978871398</c:v>
                </c:pt>
                <c:pt idx="14">
                  <c:v>48.928292009592198</c:v>
                </c:pt>
                <c:pt idx="15">
                  <c:v>56.004992976436696</c:v>
                </c:pt>
              </c:numCache>
            </c:numRef>
          </c:xVal>
          <c:yVal>
            <c:numRef>
              <c:f>静脈内投与後予測!$K$34:$K$49</c:f>
              <c:numCache>
                <c:formatCode>0.0</c:formatCode>
                <c:ptCount val="16"/>
                <c:pt idx="0">
                  <c:v>32.032171271341099</c:v>
                </c:pt>
                <c:pt idx="1">
                  <c:v>28.417702426404901</c:v>
                </c:pt>
                <c:pt idx="2">
                  <c:v>24.903940203729</c:v>
                </c:pt>
                <c:pt idx="3">
                  <c:v>23.799976232627699</c:v>
                </c:pt>
                <c:pt idx="4">
                  <c:v>21.491494023115202</c:v>
                </c:pt>
                <c:pt idx="5">
                  <c:v>17.8790057925352</c:v>
                </c:pt>
                <c:pt idx="6">
                  <c:v>15.5712853577751</c:v>
                </c:pt>
                <c:pt idx="7">
                  <c:v>13.966683019431301</c:v>
                </c:pt>
                <c:pt idx="8">
                  <c:v>10.429538099441</c:v>
                </c:pt>
                <c:pt idx="9">
                  <c:v>7.75228008237716</c:v>
                </c:pt>
                <c:pt idx="10">
                  <c:v>5.2141004038620897</c:v>
                </c:pt>
                <c:pt idx="11">
                  <c:v>3.6374334697370898</c:v>
                </c:pt>
                <c:pt idx="12">
                  <c:v>2.88855010832062</c:v>
                </c:pt>
                <c:pt idx="13">
                  <c:v>2.4151488405680799</c:v>
                </c:pt>
                <c:pt idx="14">
                  <c:v>1.8026692342667601</c:v>
                </c:pt>
                <c:pt idx="15">
                  <c:v>1.6047500601781299</c:v>
                </c:pt>
              </c:numCache>
            </c:numRef>
          </c:yVal>
          <c:smooth val="0"/>
          <c:extLst>
            <c:ext xmlns:c16="http://schemas.microsoft.com/office/drawing/2014/chart" uri="{C3380CC4-5D6E-409C-BE32-E72D297353CC}">
              <c16:uniqueId val="{00000005-4AB2-414E-9583-160D0BA9D6C9}"/>
            </c:ext>
          </c:extLst>
        </c:ser>
        <c:dLbls>
          <c:showLegendKey val="0"/>
          <c:showVal val="0"/>
          <c:showCatName val="0"/>
          <c:showSerName val="0"/>
          <c:showPercent val="0"/>
          <c:showBubbleSize val="0"/>
        </c:dLbls>
        <c:axId val="890221088"/>
        <c:axId val="890221504"/>
      </c:scatterChart>
      <c:valAx>
        <c:axId val="890221088"/>
        <c:scaling>
          <c:orientation val="minMax"/>
          <c:max val="60"/>
          <c:min val="0"/>
        </c:scaling>
        <c:delete val="0"/>
        <c:axPos val="b"/>
        <c:title>
          <c:tx>
            <c:rich>
              <a:bodyPr/>
              <a:lstStyle/>
              <a:p>
                <a:pPr>
                  <a:defRPr sz="1400"/>
                </a:pPr>
                <a:r>
                  <a:rPr lang="en-US" altLang="ja-JP" sz="1400"/>
                  <a:t>Time</a:t>
                </a:r>
                <a:r>
                  <a:rPr lang="en-US" altLang="ja-JP" sz="1400" baseline="0"/>
                  <a:t> (day)</a:t>
                </a:r>
                <a:endParaRPr lang="ja-JP" altLang="en-US" sz="1400"/>
              </a:p>
            </c:rich>
          </c:tx>
          <c:overlay val="0"/>
        </c:title>
        <c:numFmt formatCode="General" sourceLinked="1"/>
        <c:majorTickMark val="in"/>
        <c:minorTickMark val="in"/>
        <c:tickLblPos val="nextTo"/>
        <c:spPr>
          <a:noFill/>
          <a:ln w="1587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ja-JP"/>
          </a:p>
        </c:txPr>
        <c:crossAx val="890221504"/>
        <c:crossesAt val="0.1"/>
        <c:crossBetween val="midCat"/>
      </c:valAx>
      <c:valAx>
        <c:axId val="890221504"/>
        <c:scaling>
          <c:logBase val="10"/>
          <c:orientation val="minMax"/>
          <c:min val="0.1"/>
        </c:scaling>
        <c:delete val="0"/>
        <c:axPos val="l"/>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altLang="ja-JP" sz="1400" b="1" i="0" u="none" strike="noStrike" kern="1200" baseline="0">
                    <a:solidFill>
                      <a:sysClr val="windowText" lastClr="000000"/>
                    </a:solidFill>
                  </a:rPr>
                  <a:t>Serum concentration (</a:t>
                </a:r>
                <a:r>
                  <a:rPr lang="el-GR" altLang="ja-JP" sz="1400" b="1" i="0" u="none" strike="noStrike" kern="1200" baseline="0">
                    <a:solidFill>
                      <a:sysClr val="windowText" lastClr="000000"/>
                    </a:solidFill>
                  </a:rPr>
                  <a:t>μ</a:t>
                </a:r>
                <a:r>
                  <a:rPr lang="en-US" altLang="ja-JP" sz="1400" b="1" i="0" u="none" strike="noStrike" kern="1200" baseline="0">
                    <a:solidFill>
                      <a:sysClr val="windowText" lastClr="000000"/>
                    </a:solidFill>
                  </a:rPr>
                  <a:t>g/mL)</a:t>
                </a:r>
                <a:endParaRPr lang="ja-JP" altLang="en-US" sz="1400" b="1" i="0" u="none" strike="noStrike" kern="1200" baseline="0">
                  <a:solidFill>
                    <a:sysClr val="windowText" lastClr="000000"/>
                  </a:solidFill>
                </a:endParaRPr>
              </a:p>
            </c:rich>
          </c:tx>
          <c:layout>
            <c:manualLayout>
              <c:xMode val="edge"/>
              <c:yMode val="edge"/>
              <c:x val="0"/>
              <c:y val="7.0939816980356785E-2"/>
            </c:manualLayout>
          </c:layout>
          <c:overlay val="0"/>
        </c:title>
        <c:numFmt formatCode="General" sourceLinked="0"/>
        <c:majorTickMark val="in"/>
        <c:minorTickMark val="in"/>
        <c:tickLblPos val="nextTo"/>
        <c:spPr>
          <a:noFill/>
          <a:ln w="1587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ja-JP"/>
          </a:p>
        </c:txPr>
        <c:crossAx val="890221088"/>
        <c:crosses val="autoZero"/>
        <c:crossBetween val="midCat"/>
      </c:valAx>
    </c:plotArea>
    <c:plotVisOnly val="1"/>
    <c:dispBlanksAs val="gap"/>
    <c:showDLblsOverMax val="0"/>
    <c:extLst/>
  </c:chart>
  <c:spPr>
    <a:ln>
      <a:noFill/>
    </a:ln>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05802115644635"/>
          <c:y val="4.75805908876775E-2"/>
          <c:w val="0.80587389644476248"/>
          <c:h val="0.78078889711435639"/>
        </c:manualLayout>
      </c:layout>
      <c:scatterChart>
        <c:scatterStyle val="lineMarker"/>
        <c:varyColors val="0"/>
        <c:ser>
          <c:idx val="6"/>
          <c:order val="0"/>
          <c:spPr>
            <a:ln w="12700" cap="rnd">
              <a:solidFill>
                <a:schemeClr val="tx1"/>
              </a:solidFill>
              <a:round/>
            </a:ln>
            <a:effectLst/>
          </c:spPr>
          <c:marker>
            <c:symbol val="none"/>
          </c:marker>
          <c:xVal>
            <c:numRef>
              <c:f>皮下投与後予測!$A$41:$A$70</c:f>
              <c:numCache>
                <c:formatCode>0.0</c:formatCode>
                <c:ptCount val="30"/>
                <c:pt idx="0">
                  <c:v>0.2</c:v>
                </c:pt>
                <c:pt idx="1">
                  <c:v>0.5</c:v>
                </c:pt>
                <c:pt idx="2">
                  <c:v>0.8</c:v>
                </c:pt>
                <c:pt idx="3">
                  <c:v>1.2</c:v>
                </c:pt>
                <c:pt idx="4">
                  <c:v>1.8</c:v>
                </c:pt>
                <c:pt idx="5">
                  <c:v>2.2999999999999998</c:v>
                </c:pt>
                <c:pt idx="6">
                  <c:v>3</c:v>
                </c:pt>
                <c:pt idx="7">
                  <c:v>3.5</c:v>
                </c:pt>
                <c:pt idx="8">
                  <c:v>4</c:v>
                </c:pt>
                <c:pt idx="9">
                  <c:v>4.5</c:v>
                </c:pt>
                <c:pt idx="10">
                  <c:v>5</c:v>
                </c:pt>
                <c:pt idx="11">
                  <c:v>6</c:v>
                </c:pt>
                <c:pt idx="12">
                  <c:v>7</c:v>
                </c:pt>
                <c:pt idx="13">
                  <c:v>8</c:v>
                </c:pt>
                <c:pt idx="14">
                  <c:v>10</c:v>
                </c:pt>
                <c:pt idx="15">
                  <c:v>12</c:v>
                </c:pt>
                <c:pt idx="16">
                  <c:v>15</c:v>
                </c:pt>
                <c:pt idx="17">
                  <c:v>18</c:v>
                </c:pt>
                <c:pt idx="18">
                  <c:v>21</c:v>
                </c:pt>
                <c:pt idx="19">
                  <c:v>24</c:v>
                </c:pt>
                <c:pt idx="20">
                  <c:v>28</c:v>
                </c:pt>
                <c:pt idx="21">
                  <c:v>32</c:v>
                </c:pt>
                <c:pt idx="22">
                  <c:v>38</c:v>
                </c:pt>
                <c:pt idx="23">
                  <c:v>40</c:v>
                </c:pt>
                <c:pt idx="24">
                  <c:v>42</c:v>
                </c:pt>
                <c:pt idx="25">
                  <c:v>47</c:v>
                </c:pt>
                <c:pt idx="26">
                  <c:v>50</c:v>
                </c:pt>
                <c:pt idx="27">
                  <c:v>52</c:v>
                </c:pt>
                <c:pt idx="28">
                  <c:v>56</c:v>
                </c:pt>
                <c:pt idx="29">
                  <c:v>60</c:v>
                </c:pt>
              </c:numCache>
            </c:numRef>
          </c:xVal>
          <c:yVal>
            <c:numRef>
              <c:f>皮下投与後予測!$B$41:$B$70</c:f>
              <c:numCache>
                <c:formatCode>0.00</c:formatCode>
                <c:ptCount val="30"/>
                <c:pt idx="0">
                  <c:v>0.85167599140998451</c:v>
                </c:pt>
                <c:pt idx="1">
                  <c:v>1.9624412534591986</c:v>
                </c:pt>
                <c:pt idx="2">
                  <c:v>2.8976950348136947</c:v>
                </c:pt>
                <c:pt idx="3">
                  <c:v>3.9132068704106189</c:v>
                </c:pt>
                <c:pt idx="4">
                  <c:v>5.036288967951644</c:v>
                </c:pt>
                <c:pt idx="5">
                  <c:v>5.6873190687185531</c:v>
                </c:pt>
                <c:pt idx="6">
                  <c:v>6.2792895994398688</c:v>
                </c:pt>
                <c:pt idx="7">
                  <c:v>6.5329256721668152</c:v>
                </c:pt>
                <c:pt idx="8">
                  <c:v>6.6830925336604103</c:v>
                </c:pt>
                <c:pt idx="9">
                  <c:v>6.7549585318064649</c:v>
                </c:pt>
                <c:pt idx="10">
                  <c:v>6.7681113338780783</c:v>
                </c:pt>
                <c:pt idx="11">
                  <c:v>6.6755997593484135</c:v>
                </c:pt>
                <c:pt idx="12">
                  <c:v>6.4899797417690577</c:v>
                </c:pt>
                <c:pt idx="13">
                  <c:v>6.2607493744690652</c:v>
                </c:pt>
                <c:pt idx="14">
                  <c:v>5.7716576757209292</c:v>
                </c:pt>
                <c:pt idx="15">
                  <c:v>5.3103043775851138</c:v>
                </c:pt>
                <c:pt idx="16">
                  <c:v>4.7107274104682455</c:v>
                </c:pt>
                <c:pt idx="17">
                  <c:v>4.2077344819272451</c:v>
                </c:pt>
                <c:pt idx="18">
                  <c:v>3.7758573521107142</c:v>
                </c:pt>
                <c:pt idx="19">
                  <c:v>3.3970632458682952</c:v>
                </c:pt>
                <c:pt idx="20">
                  <c:v>2.9561843661170348</c:v>
                </c:pt>
                <c:pt idx="21">
                  <c:v>2.5749743580554285</c:v>
                </c:pt>
                <c:pt idx="22">
                  <c:v>2.0945653961162214</c:v>
                </c:pt>
                <c:pt idx="23">
                  <c:v>1.9553554938878175</c:v>
                </c:pt>
                <c:pt idx="24">
                  <c:v>1.8254188290671756</c:v>
                </c:pt>
                <c:pt idx="25">
                  <c:v>1.5371465479904565</c:v>
                </c:pt>
                <c:pt idx="26">
                  <c:v>1.3865329065787584</c:v>
                </c:pt>
                <c:pt idx="27">
                  <c:v>1.2944164014515753</c:v>
                </c:pt>
                <c:pt idx="28">
                  <c:v>1.1281381668339336</c:v>
                </c:pt>
                <c:pt idx="29">
                  <c:v>0.98322056786809942</c:v>
                </c:pt>
              </c:numCache>
            </c:numRef>
          </c:yVal>
          <c:smooth val="0"/>
          <c:extLst>
            <c:ext xmlns:c16="http://schemas.microsoft.com/office/drawing/2014/chart" uri="{C3380CC4-5D6E-409C-BE32-E72D297353CC}">
              <c16:uniqueId val="{00000000-DC0F-4652-A2E2-CEF085F66386}"/>
            </c:ext>
          </c:extLst>
        </c:ser>
        <c:ser>
          <c:idx val="7"/>
          <c:order val="1"/>
          <c:spPr>
            <a:ln w="12700" cap="rnd">
              <a:solidFill>
                <a:schemeClr val="tx1"/>
              </a:solidFill>
              <a:prstDash val="dash"/>
              <a:round/>
            </a:ln>
            <a:effectLst/>
          </c:spPr>
          <c:marker>
            <c:symbol val="none"/>
          </c:marker>
          <c:xVal>
            <c:numRef>
              <c:f>皮下投与後予測!$A$41:$A$70</c:f>
              <c:numCache>
                <c:formatCode>0.0</c:formatCode>
                <c:ptCount val="30"/>
                <c:pt idx="0">
                  <c:v>0.2</c:v>
                </c:pt>
                <c:pt idx="1">
                  <c:v>0.5</c:v>
                </c:pt>
                <c:pt idx="2">
                  <c:v>0.8</c:v>
                </c:pt>
                <c:pt idx="3">
                  <c:v>1.2</c:v>
                </c:pt>
                <c:pt idx="4">
                  <c:v>1.8</c:v>
                </c:pt>
                <c:pt idx="5">
                  <c:v>2.2999999999999998</c:v>
                </c:pt>
                <c:pt idx="6">
                  <c:v>3</c:v>
                </c:pt>
                <c:pt idx="7">
                  <c:v>3.5</c:v>
                </c:pt>
                <c:pt idx="8">
                  <c:v>4</c:v>
                </c:pt>
                <c:pt idx="9">
                  <c:v>4.5</c:v>
                </c:pt>
                <c:pt idx="10">
                  <c:v>5</c:v>
                </c:pt>
                <c:pt idx="11">
                  <c:v>6</c:v>
                </c:pt>
                <c:pt idx="12">
                  <c:v>7</c:v>
                </c:pt>
                <c:pt idx="13">
                  <c:v>8</c:v>
                </c:pt>
                <c:pt idx="14">
                  <c:v>10</c:v>
                </c:pt>
                <c:pt idx="15">
                  <c:v>12</c:v>
                </c:pt>
                <c:pt idx="16">
                  <c:v>15</c:v>
                </c:pt>
                <c:pt idx="17">
                  <c:v>18</c:v>
                </c:pt>
                <c:pt idx="18">
                  <c:v>21</c:v>
                </c:pt>
                <c:pt idx="19">
                  <c:v>24</c:v>
                </c:pt>
                <c:pt idx="20">
                  <c:v>28</c:v>
                </c:pt>
                <c:pt idx="21">
                  <c:v>32</c:v>
                </c:pt>
                <c:pt idx="22">
                  <c:v>38</c:v>
                </c:pt>
                <c:pt idx="23">
                  <c:v>40</c:v>
                </c:pt>
                <c:pt idx="24">
                  <c:v>42</c:v>
                </c:pt>
                <c:pt idx="25">
                  <c:v>47</c:v>
                </c:pt>
                <c:pt idx="26">
                  <c:v>50</c:v>
                </c:pt>
                <c:pt idx="27">
                  <c:v>52</c:v>
                </c:pt>
                <c:pt idx="28">
                  <c:v>56</c:v>
                </c:pt>
                <c:pt idx="29">
                  <c:v>60</c:v>
                </c:pt>
              </c:numCache>
            </c:numRef>
          </c:xVal>
          <c:yVal>
            <c:numRef>
              <c:f>皮下投与後予測!$C$41:$C$70</c:f>
              <c:numCache>
                <c:formatCode>0.0</c:formatCode>
                <c:ptCount val="30"/>
                <c:pt idx="0">
                  <c:v>1.703351982819969</c:v>
                </c:pt>
                <c:pt idx="1">
                  <c:v>3.9248825069183972</c:v>
                </c:pt>
                <c:pt idx="2">
                  <c:v>5.7953900696273895</c:v>
                </c:pt>
                <c:pt idx="3">
                  <c:v>7.8264137408212378</c:v>
                </c:pt>
                <c:pt idx="4">
                  <c:v>10.072577935903288</c:v>
                </c:pt>
                <c:pt idx="5">
                  <c:v>11.374638137437106</c:v>
                </c:pt>
                <c:pt idx="6">
                  <c:v>12.558579198879738</c:v>
                </c:pt>
                <c:pt idx="7">
                  <c:v>13.06585134433363</c:v>
                </c:pt>
                <c:pt idx="8">
                  <c:v>13.366185067320821</c:v>
                </c:pt>
                <c:pt idx="9">
                  <c:v>13.50991706361293</c:v>
                </c:pt>
                <c:pt idx="10">
                  <c:v>13.536222667756157</c:v>
                </c:pt>
                <c:pt idx="11">
                  <c:v>13.351199518696827</c:v>
                </c:pt>
                <c:pt idx="12">
                  <c:v>12.979959483538115</c:v>
                </c:pt>
                <c:pt idx="13">
                  <c:v>12.52149874893813</c:v>
                </c:pt>
                <c:pt idx="14">
                  <c:v>11.543315351441858</c:v>
                </c:pt>
                <c:pt idx="15">
                  <c:v>10.620608755170228</c:v>
                </c:pt>
                <c:pt idx="16">
                  <c:v>9.421454820936491</c:v>
                </c:pt>
                <c:pt idx="17">
                  <c:v>8.4154689638544902</c:v>
                </c:pt>
                <c:pt idx="18">
                  <c:v>7.5517147042214283</c:v>
                </c:pt>
                <c:pt idx="19">
                  <c:v>6.7941264917365904</c:v>
                </c:pt>
                <c:pt idx="20">
                  <c:v>5.9123687322340697</c:v>
                </c:pt>
                <c:pt idx="21">
                  <c:v>5.149948716110857</c:v>
                </c:pt>
                <c:pt idx="22">
                  <c:v>4.1891307922324428</c:v>
                </c:pt>
                <c:pt idx="23">
                  <c:v>3.910710987775635</c:v>
                </c:pt>
                <c:pt idx="24">
                  <c:v>3.6508376581343511</c:v>
                </c:pt>
                <c:pt idx="25">
                  <c:v>3.0742930959809129</c:v>
                </c:pt>
                <c:pt idx="26">
                  <c:v>2.7730658131575168</c:v>
                </c:pt>
                <c:pt idx="27">
                  <c:v>2.5888328029031507</c:v>
                </c:pt>
                <c:pt idx="28">
                  <c:v>2.2562763336678673</c:v>
                </c:pt>
                <c:pt idx="29">
                  <c:v>1.9664411357361988</c:v>
                </c:pt>
              </c:numCache>
            </c:numRef>
          </c:yVal>
          <c:smooth val="0"/>
          <c:extLst>
            <c:ext xmlns:c16="http://schemas.microsoft.com/office/drawing/2014/chart" uri="{C3380CC4-5D6E-409C-BE32-E72D297353CC}">
              <c16:uniqueId val="{00000001-DC0F-4652-A2E2-CEF085F66386}"/>
            </c:ext>
          </c:extLst>
        </c:ser>
        <c:ser>
          <c:idx val="8"/>
          <c:order val="2"/>
          <c:spPr>
            <a:ln w="12700" cap="rnd">
              <a:solidFill>
                <a:schemeClr val="tx1"/>
              </a:solidFill>
              <a:prstDash val="sysDash"/>
              <a:round/>
            </a:ln>
            <a:effectLst/>
          </c:spPr>
          <c:marker>
            <c:symbol val="none"/>
          </c:marker>
          <c:xVal>
            <c:numRef>
              <c:f>皮下投与後予測!$A$41:$A$70</c:f>
              <c:numCache>
                <c:formatCode>0.0</c:formatCode>
                <c:ptCount val="30"/>
                <c:pt idx="0">
                  <c:v>0.2</c:v>
                </c:pt>
                <c:pt idx="1">
                  <c:v>0.5</c:v>
                </c:pt>
                <c:pt idx="2">
                  <c:v>0.8</c:v>
                </c:pt>
                <c:pt idx="3">
                  <c:v>1.2</c:v>
                </c:pt>
                <c:pt idx="4">
                  <c:v>1.8</c:v>
                </c:pt>
                <c:pt idx="5">
                  <c:v>2.2999999999999998</c:v>
                </c:pt>
                <c:pt idx="6">
                  <c:v>3</c:v>
                </c:pt>
                <c:pt idx="7">
                  <c:v>3.5</c:v>
                </c:pt>
                <c:pt idx="8">
                  <c:v>4</c:v>
                </c:pt>
                <c:pt idx="9">
                  <c:v>4.5</c:v>
                </c:pt>
                <c:pt idx="10">
                  <c:v>5</c:v>
                </c:pt>
                <c:pt idx="11">
                  <c:v>6</c:v>
                </c:pt>
                <c:pt idx="12">
                  <c:v>7</c:v>
                </c:pt>
                <c:pt idx="13">
                  <c:v>8</c:v>
                </c:pt>
                <c:pt idx="14">
                  <c:v>10</c:v>
                </c:pt>
                <c:pt idx="15">
                  <c:v>12</c:v>
                </c:pt>
                <c:pt idx="16">
                  <c:v>15</c:v>
                </c:pt>
                <c:pt idx="17">
                  <c:v>18</c:v>
                </c:pt>
                <c:pt idx="18">
                  <c:v>21</c:v>
                </c:pt>
                <c:pt idx="19">
                  <c:v>24</c:v>
                </c:pt>
                <c:pt idx="20">
                  <c:v>28</c:v>
                </c:pt>
                <c:pt idx="21">
                  <c:v>32</c:v>
                </c:pt>
                <c:pt idx="22">
                  <c:v>38</c:v>
                </c:pt>
                <c:pt idx="23">
                  <c:v>40</c:v>
                </c:pt>
                <c:pt idx="24">
                  <c:v>42</c:v>
                </c:pt>
                <c:pt idx="25">
                  <c:v>47</c:v>
                </c:pt>
                <c:pt idx="26">
                  <c:v>50</c:v>
                </c:pt>
                <c:pt idx="27">
                  <c:v>52</c:v>
                </c:pt>
                <c:pt idx="28">
                  <c:v>56</c:v>
                </c:pt>
                <c:pt idx="29">
                  <c:v>60</c:v>
                </c:pt>
              </c:numCache>
            </c:numRef>
          </c:xVal>
          <c:yVal>
            <c:numRef>
              <c:f>皮下投与後予測!$D$41:$D$70</c:f>
              <c:numCache>
                <c:formatCode>0.0</c:formatCode>
                <c:ptCount val="30"/>
                <c:pt idx="0">
                  <c:v>2.5550279742299535</c:v>
                </c:pt>
                <c:pt idx="1">
                  <c:v>5.8873237603775959</c:v>
                </c:pt>
                <c:pt idx="2">
                  <c:v>8.6930851044410851</c:v>
                </c:pt>
                <c:pt idx="3">
                  <c:v>11.739620611231857</c:v>
                </c:pt>
                <c:pt idx="4">
                  <c:v>15.108866903854931</c:v>
                </c:pt>
                <c:pt idx="5">
                  <c:v>17.061957206155661</c:v>
                </c:pt>
                <c:pt idx="6">
                  <c:v>18.837868798319604</c:v>
                </c:pt>
                <c:pt idx="7">
                  <c:v>19.598777016500446</c:v>
                </c:pt>
                <c:pt idx="8">
                  <c:v>20.049277600981231</c:v>
                </c:pt>
                <c:pt idx="9">
                  <c:v>20.264875595419394</c:v>
                </c:pt>
                <c:pt idx="10">
                  <c:v>20.304334001634235</c:v>
                </c:pt>
                <c:pt idx="11">
                  <c:v>20.026799278045239</c:v>
                </c:pt>
                <c:pt idx="12">
                  <c:v>19.469939225307172</c:v>
                </c:pt>
                <c:pt idx="13">
                  <c:v>18.782248123407197</c:v>
                </c:pt>
                <c:pt idx="14">
                  <c:v>17.314973027162786</c:v>
                </c:pt>
                <c:pt idx="15">
                  <c:v>15.930913132755341</c:v>
                </c:pt>
                <c:pt idx="16">
                  <c:v>14.132182231404737</c:v>
                </c:pt>
                <c:pt idx="17">
                  <c:v>12.623203445781735</c:v>
                </c:pt>
                <c:pt idx="18">
                  <c:v>11.327572056332142</c:v>
                </c:pt>
                <c:pt idx="19">
                  <c:v>10.191189737604885</c:v>
                </c:pt>
                <c:pt idx="20">
                  <c:v>8.8685530983511036</c:v>
                </c:pt>
                <c:pt idx="21">
                  <c:v>7.724923074166286</c:v>
                </c:pt>
                <c:pt idx="22">
                  <c:v>6.2836961883486637</c:v>
                </c:pt>
                <c:pt idx="23">
                  <c:v>5.8660664816634522</c:v>
                </c:pt>
                <c:pt idx="24">
                  <c:v>5.4762564872015265</c:v>
                </c:pt>
                <c:pt idx="25">
                  <c:v>4.6114396439713694</c:v>
                </c:pt>
                <c:pt idx="26">
                  <c:v>4.1595987197362749</c:v>
                </c:pt>
                <c:pt idx="27">
                  <c:v>3.8832492043547262</c:v>
                </c:pt>
                <c:pt idx="28">
                  <c:v>3.3844145005018009</c:v>
                </c:pt>
                <c:pt idx="29">
                  <c:v>2.9496617036042982</c:v>
                </c:pt>
              </c:numCache>
            </c:numRef>
          </c:yVal>
          <c:smooth val="0"/>
          <c:extLst>
            <c:ext xmlns:c16="http://schemas.microsoft.com/office/drawing/2014/chart" uri="{C3380CC4-5D6E-409C-BE32-E72D297353CC}">
              <c16:uniqueId val="{00000002-DC0F-4652-A2E2-CEF085F66386}"/>
            </c:ext>
          </c:extLst>
        </c:ser>
        <c:ser>
          <c:idx val="9"/>
          <c:order val="3"/>
          <c:spPr>
            <a:ln w="12700">
              <a:solidFill>
                <a:schemeClr val="tx1"/>
              </a:solidFill>
              <a:prstDash val="dash"/>
            </a:ln>
          </c:spPr>
          <c:marker>
            <c:symbol val="none"/>
          </c:marker>
          <c:xVal>
            <c:numRef>
              <c:f>皮下投与後予測!$A$41:$A$70</c:f>
              <c:numCache>
                <c:formatCode>0.0</c:formatCode>
                <c:ptCount val="30"/>
                <c:pt idx="0">
                  <c:v>0.2</c:v>
                </c:pt>
                <c:pt idx="1">
                  <c:v>0.5</c:v>
                </c:pt>
                <c:pt idx="2">
                  <c:v>0.8</c:v>
                </c:pt>
                <c:pt idx="3">
                  <c:v>1.2</c:v>
                </c:pt>
                <c:pt idx="4">
                  <c:v>1.8</c:v>
                </c:pt>
                <c:pt idx="5">
                  <c:v>2.2999999999999998</c:v>
                </c:pt>
                <c:pt idx="6">
                  <c:v>3</c:v>
                </c:pt>
                <c:pt idx="7">
                  <c:v>3.5</c:v>
                </c:pt>
                <c:pt idx="8">
                  <c:v>4</c:v>
                </c:pt>
                <c:pt idx="9">
                  <c:v>4.5</c:v>
                </c:pt>
                <c:pt idx="10">
                  <c:v>5</c:v>
                </c:pt>
                <c:pt idx="11">
                  <c:v>6</c:v>
                </c:pt>
                <c:pt idx="12">
                  <c:v>7</c:v>
                </c:pt>
                <c:pt idx="13">
                  <c:v>8</c:v>
                </c:pt>
                <c:pt idx="14">
                  <c:v>10</c:v>
                </c:pt>
                <c:pt idx="15">
                  <c:v>12</c:v>
                </c:pt>
                <c:pt idx="16">
                  <c:v>15</c:v>
                </c:pt>
                <c:pt idx="17">
                  <c:v>18</c:v>
                </c:pt>
                <c:pt idx="18">
                  <c:v>21</c:v>
                </c:pt>
                <c:pt idx="19">
                  <c:v>24</c:v>
                </c:pt>
                <c:pt idx="20">
                  <c:v>28</c:v>
                </c:pt>
                <c:pt idx="21">
                  <c:v>32</c:v>
                </c:pt>
                <c:pt idx="22">
                  <c:v>38</c:v>
                </c:pt>
                <c:pt idx="23">
                  <c:v>40</c:v>
                </c:pt>
                <c:pt idx="24">
                  <c:v>42</c:v>
                </c:pt>
                <c:pt idx="25">
                  <c:v>47</c:v>
                </c:pt>
                <c:pt idx="26">
                  <c:v>50</c:v>
                </c:pt>
                <c:pt idx="27">
                  <c:v>52</c:v>
                </c:pt>
                <c:pt idx="28">
                  <c:v>56</c:v>
                </c:pt>
                <c:pt idx="29">
                  <c:v>60</c:v>
                </c:pt>
              </c:numCache>
            </c:numRef>
          </c:xVal>
          <c:yVal>
            <c:numRef>
              <c:f>皮下投与後予測!$E$41:$E$70</c:f>
              <c:numCache>
                <c:formatCode>0.0</c:formatCode>
                <c:ptCount val="30"/>
                <c:pt idx="0">
                  <c:v>0.42583799570499226</c:v>
                </c:pt>
                <c:pt idx="1">
                  <c:v>0.98122062672959931</c:v>
                </c:pt>
                <c:pt idx="2">
                  <c:v>1.4488475174068474</c:v>
                </c:pt>
                <c:pt idx="3">
                  <c:v>1.9566034352053094</c:v>
                </c:pt>
                <c:pt idx="4">
                  <c:v>2.518144483975822</c:v>
                </c:pt>
                <c:pt idx="5">
                  <c:v>2.8436595343592765</c:v>
                </c:pt>
                <c:pt idx="6">
                  <c:v>3.1396447997199344</c:v>
                </c:pt>
                <c:pt idx="7">
                  <c:v>3.2664628360834076</c:v>
                </c:pt>
                <c:pt idx="8">
                  <c:v>3.3415462668302052</c:v>
                </c:pt>
                <c:pt idx="9">
                  <c:v>3.3774792659032324</c:v>
                </c:pt>
                <c:pt idx="10">
                  <c:v>3.3840556669390391</c:v>
                </c:pt>
                <c:pt idx="11">
                  <c:v>3.3377998796742068</c:v>
                </c:pt>
                <c:pt idx="12">
                  <c:v>3.2449898708845288</c:v>
                </c:pt>
                <c:pt idx="13">
                  <c:v>3.1303746872345326</c:v>
                </c:pt>
                <c:pt idx="14">
                  <c:v>2.8858288378604646</c:v>
                </c:pt>
                <c:pt idx="15">
                  <c:v>2.6551521887925569</c:v>
                </c:pt>
                <c:pt idx="16">
                  <c:v>2.3553637052341228</c:v>
                </c:pt>
                <c:pt idx="17">
                  <c:v>2.1038672409636225</c:v>
                </c:pt>
                <c:pt idx="18">
                  <c:v>1.8879286760553571</c:v>
                </c:pt>
                <c:pt idx="19">
                  <c:v>1.6985316229341476</c:v>
                </c:pt>
                <c:pt idx="20">
                  <c:v>1.4780921830585174</c:v>
                </c:pt>
                <c:pt idx="21">
                  <c:v>1.2874871790277143</c:v>
                </c:pt>
                <c:pt idx="22">
                  <c:v>1.0472826980581107</c:v>
                </c:pt>
                <c:pt idx="23">
                  <c:v>0.97767774694390874</c:v>
                </c:pt>
                <c:pt idx="24">
                  <c:v>0.91270941453358778</c:v>
                </c:pt>
                <c:pt idx="25">
                  <c:v>0.76857327399522823</c:v>
                </c:pt>
                <c:pt idx="26">
                  <c:v>0.69326645328937919</c:v>
                </c:pt>
                <c:pt idx="27">
                  <c:v>0.64720820072578766</c:v>
                </c:pt>
                <c:pt idx="28">
                  <c:v>0.56406908341696682</c:v>
                </c:pt>
                <c:pt idx="29">
                  <c:v>0.49161028393404971</c:v>
                </c:pt>
              </c:numCache>
            </c:numRef>
          </c:yVal>
          <c:smooth val="0"/>
          <c:extLst>
            <c:ext xmlns:c16="http://schemas.microsoft.com/office/drawing/2014/chart" uri="{C3380CC4-5D6E-409C-BE32-E72D297353CC}">
              <c16:uniqueId val="{00000003-DC0F-4652-A2E2-CEF085F66386}"/>
            </c:ext>
          </c:extLst>
        </c:ser>
        <c:ser>
          <c:idx val="10"/>
          <c:order val="4"/>
          <c:spPr>
            <a:ln w="12700" cap="rnd">
              <a:solidFill>
                <a:schemeClr val="tx1"/>
              </a:solidFill>
              <a:prstDash val="sysDash"/>
              <a:round/>
            </a:ln>
            <a:effectLst/>
          </c:spPr>
          <c:marker>
            <c:symbol val="none"/>
          </c:marker>
          <c:xVal>
            <c:numRef>
              <c:f>皮下投与後予測!$A$41:$A$70</c:f>
              <c:numCache>
                <c:formatCode>0.0</c:formatCode>
                <c:ptCount val="30"/>
                <c:pt idx="0">
                  <c:v>0.2</c:v>
                </c:pt>
                <c:pt idx="1">
                  <c:v>0.5</c:v>
                </c:pt>
                <c:pt idx="2">
                  <c:v>0.8</c:v>
                </c:pt>
                <c:pt idx="3">
                  <c:v>1.2</c:v>
                </c:pt>
                <c:pt idx="4">
                  <c:v>1.8</c:v>
                </c:pt>
                <c:pt idx="5">
                  <c:v>2.2999999999999998</c:v>
                </c:pt>
                <c:pt idx="6">
                  <c:v>3</c:v>
                </c:pt>
                <c:pt idx="7">
                  <c:v>3.5</c:v>
                </c:pt>
                <c:pt idx="8">
                  <c:v>4</c:v>
                </c:pt>
                <c:pt idx="9">
                  <c:v>4.5</c:v>
                </c:pt>
                <c:pt idx="10">
                  <c:v>5</c:v>
                </c:pt>
                <c:pt idx="11">
                  <c:v>6</c:v>
                </c:pt>
                <c:pt idx="12">
                  <c:v>7</c:v>
                </c:pt>
                <c:pt idx="13">
                  <c:v>8</c:v>
                </c:pt>
                <c:pt idx="14">
                  <c:v>10</c:v>
                </c:pt>
                <c:pt idx="15">
                  <c:v>12</c:v>
                </c:pt>
                <c:pt idx="16">
                  <c:v>15</c:v>
                </c:pt>
                <c:pt idx="17">
                  <c:v>18</c:v>
                </c:pt>
                <c:pt idx="18">
                  <c:v>21</c:v>
                </c:pt>
                <c:pt idx="19">
                  <c:v>24</c:v>
                </c:pt>
                <c:pt idx="20">
                  <c:v>28</c:v>
                </c:pt>
                <c:pt idx="21">
                  <c:v>32</c:v>
                </c:pt>
                <c:pt idx="22">
                  <c:v>38</c:v>
                </c:pt>
                <c:pt idx="23">
                  <c:v>40</c:v>
                </c:pt>
                <c:pt idx="24">
                  <c:v>42</c:v>
                </c:pt>
                <c:pt idx="25">
                  <c:v>47</c:v>
                </c:pt>
                <c:pt idx="26">
                  <c:v>50</c:v>
                </c:pt>
                <c:pt idx="27">
                  <c:v>52</c:v>
                </c:pt>
                <c:pt idx="28">
                  <c:v>56</c:v>
                </c:pt>
                <c:pt idx="29">
                  <c:v>60</c:v>
                </c:pt>
              </c:numCache>
            </c:numRef>
          </c:xVal>
          <c:yVal>
            <c:numRef>
              <c:f>皮下投与後予測!$F$41:$F$70</c:f>
              <c:numCache>
                <c:formatCode>0.0</c:formatCode>
                <c:ptCount val="30"/>
                <c:pt idx="0">
                  <c:v>0.28389199713666152</c:v>
                </c:pt>
                <c:pt idx="1">
                  <c:v>0.65414708448639958</c:v>
                </c:pt>
                <c:pt idx="2">
                  <c:v>0.96589834493789828</c:v>
                </c:pt>
                <c:pt idx="3">
                  <c:v>1.304402290136873</c:v>
                </c:pt>
                <c:pt idx="4">
                  <c:v>1.6787629893172147</c:v>
                </c:pt>
                <c:pt idx="5">
                  <c:v>1.8957730229061844</c:v>
                </c:pt>
                <c:pt idx="6">
                  <c:v>2.0930965331466229</c:v>
                </c:pt>
                <c:pt idx="7">
                  <c:v>2.1776418907222719</c:v>
                </c:pt>
                <c:pt idx="8">
                  <c:v>2.2276975112201369</c:v>
                </c:pt>
                <c:pt idx="9">
                  <c:v>2.2516528439354881</c:v>
                </c:pt>
                <c:pt idx="10">
                  <c:v>2.2560371112926929</c:v>
                </c:pt>
                <c:pt idx="11">
                  <c:v>2.2251999197828045</c:v>
                </c:pt>
                <c:pt idx="12">
                  <c:v>2.1633265805896857</c:v>
                </c:pt>
                <c:pt idx="13">
                  <c:v>2.0869164581563551</c:v>
                </c:pt>
                <c:pt idx="14">
                  <c:v>1.9238858919069763</c:v>
                </c:pt>
                <c:pt idx="15">
                  <c:v>1.7701014591950379</c:v>
                </c:pt>
                <c:pt idx="16">
                  <c:v>1.5702424701560818</c:v>
                </c:pt>
                <c:pt idx="17">
                  <c:v>1.402578160642415</c:v>
                </c:pt>
                <c:pt idx="18">
                  <c:v>1.2586191173702381</c:v>
                </c:pt>
                <c:pt idx="19">
                  <c:v>1.1323544152894318</c:v>
                </c:pt>
                <c:pt idx="20">
                  <c:v>0.98539478870567832</c:v>
                </c:pt>
                <c:pt idx="21">
                  <c:v>0.85832478601847617</c:v>
                </c:pt>
                <c:pt idx="22">
                  <c:v>0.6981884653720738</c:v>
                </c:pt>
                <c:pt idx="23">
                  <c:v>0.6517851646292725</c:v>
                </c:pt>
                <c:pt idx="24">
                  <c:v>0.60847294302239185</c:v>
                </c:pt>
                <c:pt idx="25">
                  <c:v>0.51238218266348545</c:v>
                </c:pt>
                <c:pt idx="26">
                  <c:v>0.46217763552625279</c:v>
                </c:pt>
                <c:pt idx="27">
                  <c:v>0.43147213381719179</c:v>
                </c:pt>
                <c:pt idx="28">
                  <c:v>0.37604605561131121</c:v>
                </c:pt>
                <c:pt idx="29">
                  <c:v>0.32774018928936649</c:v>
                </c:pt>
              </c:numCache>
            </c:numRef>
          </c:yVal>
          <c:smooth val="0"/>
          <c:extLst>
            <c:ext xmlns:c16="http://schemas.microsoft.com/office/drawing/2014/chart" uri="{C3380CC4-5D6E-409C-BE32-E72D297353CC}">
              <c16:uniqueId val="{00000004-DC0F-4652-A2E2-CEF085F66386}"/>
            </c:ext>
          </c:extLst>
        </c:ser>
        <c:ser>
          <c:idx val="11"/>
          <c:order val="5"/>
          <c:spPr>
            <a:ln w="19050">
              <a:noFill/>
            </a:ln>
          </c:spPr>
          <c:marker>
            <c:symbol val="none"/>
          </c:marker>
          <c:xVal>
            <c:numRef>
              <c:f>皮下投与後予測!$H$41:$H$54</c:f>
              <c:numCache>
                <c:formatCode>0.00</c:formatCode>
                <c:ptCount val="14"/>
                <c:pt idx="0">
                  <c:v>0.242718446601941</c:v>
                </c:pt>
                <c:pt idx="1">
                  <c:v>0.485436893203882</c:v>
                </c:pt>
                <c:pt idx="2">
                  <c:v>1.0922330097087301</c:v>
                </c:pt>
                <c:pt idx="3">
                  <c:v>1.94174757281553</c:v>
                </c:pt>
                <c:pt idx="4">
                  <c:v>2.9126213592232899</c:v>
                </c:pt>
                <c:pt idx="5">
                  <c:v>3.88349514563106</c:v>
                </c:pt>
                <c:pt idx="6">
                  <c:v>6.9174757281553303</c:v>
                </c:pt>
                <c:pt idx="7">
                  <c:v>14.0776699029126</c:v>
                </c:pt>
                <c:pt idx="8">
                  <c:v>20.995145631067899</c:v>
                </c:pt>
                <c:pt idx="9">
                  <c:v>27.912621359223198</c:v>
                </c:pt>
                <c:pt idx="10">
                  <c:v>35.072815533980503</c:v>
                </c:pt>
                <c:pt idx="11">
                  <c:v>42.111650485436797</c:v>
                </c:pt>
                <c:pt idx="12">
                  <c:v>48.907766990291201</c:v>
                </c:pt>
                <c:pt idx="13">
                  <c:v>55.946601941747502</c:v>
                </c:pt>
              </c:numCache>
            </c:numRef>
          </c:xVal>
          <c:yVal>
            <c:numRef>
              <c:f>皮下投与後予測!$I$41:$I$54</c:f>
              <c:numCache>
                <c:formatCode>0.00</c:formatCode>
                <c:ptCount val="14"/>
                <c:pt idx="0">
                  <c:v>1.8160421514349101</c:v>
                </c:pt>
                <c:pt idx="1">
                  <c:v>3.0583861563561499</c:v>
                </c:pt>
                <c:pt idx="2">
                  <c:v>3.4782957554360898</c:v>
                </c:pt>
                <c:pt idx="3">
                  <c:v>4.5895851721094401</c:v>
                </c:pt>
                <c:pt idx="4">
                  <c:v>5.2889887400037399</c:v>
                </c:pt>
                <c:pt idx="5">
                  <c:v>5.2996870737382604</c:v>
                </c:pt>
                <c:pt idx="6">
                  <c:v>5.1953783198266796</c:v>
                </c:pt>
                <c:pt idx="7">
                  <c:v>4.44783225012704</c:v>
                </c:pt>
                <c:pt idx="8">
                  <c:v>3.42212950332984</c:v>
                </c:pt>
                <c:pt idx="9">
                  <c:v>2.67190885019658</c:v>
                </c:pt>
                <c:pt idx="10">
                  <c:v>2.0621038273288899</c:v>
                </c:pt>
                <c:pt idx="11">
                  <c:v>1.86418465324025</c:v>
                </c:pt>
                <c:pt idx="12">
                  <c:v>1.6635908957179799</c:v>
                </c:pt>
                <c:pt idx="13">
                  <c:v>1.60341276846131</c:v>
                </c:pt>
              </c:numCache>
            </c:numRef>
          </c:yVal>
          <c:smooth val="0"/>
          <c:extLst>
            <c:ext xmlns:c16="http://schemas.microsoft.com/office/drawing/2014/chart" uri="{C3380CC4-5D6E-409C-BE32-E72D297353CC}">
              <c16:uniqueId val="{00000005-DC0F-4652-A2E2-CEF085F66386}"/>
            </c:ext>
          </c:extLst>
        </c:ser>
        <c:ser>
          <c:idx val="0"/>
          <c:order val="6"/>
          <c:spPr>
            <a:ln w="15875" cap="rnd">
              <a:solidFill>
                <a:schemeClr val="tx1"/>
              </a:solidFill>
              <a:round/>
            </a:ln>
            <a:effectLst/>
          </c:spPr>
          <c:marker>
            <c:symbol val="none"/>
          </c:marker>
          <c:xVal>
            <c:numRef>
              <c:f>皮下投与後予測!$A$41:$A$70</c:f>
              <c:numCache>
                <c:formatCode>0.0</c:formatCode>
                <c:ptCount val="30"/>
                <c:pt idx="0">
                  <c:v>0.2</c:v>
                </c:pt>
                <c:pt idx="1">
                  <c:v>0.5</c:v>
                </c:pt>
                <c:pt idx="2">
                  <c:v>0.8</c:v>
                </c:pt>
                <c:pt idx="3">
                  <c:v>1.2</c:v>
                </c:pt>
                <c:pt idx="4">
                  <c:v>1.8</c:v>
                </c:pt>
                <c:pt idx="5">
                  <c:v>2.2999999999999998</c:v>
                </c:pt>
                <c:pt idx="6">
                  <c:v>3</c:v>
                </c:pt>
                <c:pt idx="7">
                  <c:v>3.5</c:v>
                </c:pt>
                <c:pt idx="8">
                  <c:v>4</c:v>
                </c:pt>
                <c:pt idx="9">
                  <c:v>4.5</c:v>
                </c:pt>
                <c:pt idx="10">
                  <c:v>5</c:v>
                </c:pt>
                <c:pt idx="11">
                  <c:v>6</c:v>
                </c:pt>
                <c:pt idx="12">
                  <c:v>7</c:v>
                </c:pt>
                <c:pt idx="13">
                  <c:v>8</c:v>
                </c:pt>
                <c:pt idx="14">
                  <c:v>10</c:v>
                </c:pt>
                <c:pt idx="15">
                  <c:v>12</c:v>
                </c:pt>
                <c:pt idx="16">
                  <c:v>15</c:v>
                </c:pt>
                <c:pt idx="17">
                  <c:v>18</c:v>
                </c:pt>
                <c:pt idx="18">
                  <c:v>21</c:v>
                </c:pt>
                <c:pt idx="19">
                  <c:v>24</c:v>
                </c:pt>
                <c:pt idx="20">
                  <c:v>28</c:v>
                </c:pt>
                <c:pt idx="21">
                  <c:v>32</c:v>
                </c:pt>
                <c:pt idx="22">
                  <c:v>38</c:v>
                </c:pt>
                <c:pt idx="23">
                  <c:v>40</c:v>
                </c:pt>
                <c:pt idx="24">
                  <c:v>42</c:v>
                </c:pt>
                <c:pt idx="25">
                  <c:v>47</c:v>
                </c:pt>
                <c:pt idx="26">
                  <c:v>50</c:v>
                </c:pt>
                <c:pt idx="27">
                  <c:v>52</c:v>
                </c:pt>
                <c:pt idx="28">
                  <c:v>56</c:v>
                </c:pt>
                <c:pt idx="29">
                  <c:v>60</c:v>
                </c:pt>
              </c:numCache>
            </c:numRef>
          </c:xVal>
          <c:yVal>
            <c:numRef>
              <c:f>皮下投与後予測!$B$41:$B$70</c:f>
              <c:numCache>
                <c:formatCode>0.00</c:formatCode>
                <c:ptCount val="30"/>
                <c:pt idx="0">
                  <c:v>0.85167599140998451</c:v>
                </c:pt>
                <c:pt idx="1">
                  <c:v>1.9624412534591986</c:v>
                </c:pt>
                <c:pt idx="2">
                  <c:v>2.8976950348136947</c:v>
                </c:pt>
                <c:pt idx="3">
                  <c:v>3.9132068704106189</c:v>
                </c:pt>
                <c:pt idx="4">
                  <c:v>5.036288967951644</c:v>
                </c:pt>
                <c:pt idx="5">
                  <c:v>5.6873190687185531</c:v>
                </c:pt>
                <c:pt idx="6">
                  <c:v>6.2792895994398688</c:v>
                </c:pt>
                <c:pt idx="7">
                  <c:v>6.5329256721668152</c:v>
                </c:pt>
                <c:pt idx="8">
                  <c:v>6.6830925336604103</c:v>
                </c:pt>
                <c:pt idx="9">
                  <c:v>6.7549585318064649</c:v>
                </c:pt>
                <c:pt idx="10">
                  <c:v>6.7681113338780783</c:v>
                </c:pt>
                <c:pt idx="11">
                  <c:v>6.6755997593484135</c:v>
                </c:pt>
                <c:pt idx="12">
                  <c:v>6.4899797417690577</c:v>
                </c:pt>
                <c:pt idx="13">
                  <c:v>6.2607493744690652</c:v>
                </c:pt>
                <c:pt idx="14">
                  <c:v>5.7716576757209292</c:v>
                </c:pt>
                <c:pt idx="15">
                  <c:v>5.3103043775851138</c:v>
                </c:pt>
                <c:pt idx="16">
                  <c:v>4.7107274104682455</c:v>
                </c:pt>
                <c:pt idx="17">
                  <c:v>4.2077344819272451</c:v>
                </c:pt>
                <c:pt idx="18">
                  <c:v>3.7758573521107142</c:v>
                </c:pt>
                <c:pt idx="19">
                  <c:v>3.3970632458682952</c:v>
                </c:pt>
                <c:pt idx="20">
                  <c:v>2.9561843661170348</c:v>
                </c:pt>
                <c:pt idx="21">
                  <c:v>2.5749743580554285</c:v>
                </c:pt>
                <c:pt idx="22">
                  <c:v>2.0945653961162214</c:v>
                </c:pt>
                <c:pt idx="23">
                  <c:v>1.9553554938878175</c:v>
                </c:pt>
                <c:pt idx="24">
                  <c:v>1.8254188290671756</c:v>
                </c:pt>
                <c:pt idx="25">
                  <c:v>1.5371465479904565</c:v>
                </c:pt>
                <c:pt idx="26">
                  <c:v>1.3865329065787584</c:v>
                </c:pt>
                <c:pt idx="27">
                  <c:v>1.2944164014515753</c:v>
                </c:pt>
                <c:pt idx="28">
                  <c:v>1.1281381668339336</c:v>
                </c:pt>
                <c:pt idx="29">
                  <c:v>0.98322056786809942</c:v>
                </c:pt>
              </c:numCache>
            </c:numRef>
          </c:yVal>
          <c:smooth val="0"/>
          <c:extLst>
            <c:ext xmlns:c16="http://schemas.microsoft.com/office/drawing/2014/chart" uri="{C3380CC4-5D6E-409C-BE32-E72D297353CC}">
              <c16:uniqueId val="{00000006-DC0F-4652-A2E2-CEF085F66386}"/>
            </c:ext>
          </c:extLst>
        </c:ser>
        <c:ser>
          <c:idx val="1"/>
          <c:order val="7"/>
          <c:spPr>
            <a:ln w="15875" cap="rnd">
              <a:solidFill>
                <a:schemeClr val="tx1"/>
              </a:solidFill>
              <a:prstDash val="dash"/>
              <a:round/>
            </a:ln>
            <a:effectLst/>
          </c:spPr>
          <c:marker>
            <c:symbol val="none"/>
          </c:marker>
          <c:xVal>
            <c:numRef>
              <c:f>皮下投与後予測!$A$41:$A$70</c:f>
              <c:numCache>
                <c:formatCode>0.0</c:formatCode>
                <c:ptCount val="30"/>
                <c:pt idx="0">
                  <c:v>0.2</c:v>
                </c:pt>
                <c:pt idx="1">
                  <c:v>0.5</c:v>
                </c:pt>
                <c:pt idx="2">
                  <c:v>0.8</c:v>
                </c:pt>
                <c:pt idx="3">
                  <c:v>1.2</c:v>
                </c:pt>
                <c:pt idx="4">
                  <c:v>1.8</c:v>
                </c:pt>
                <c:pt idx="5">
                  <c:v>2.2999999999999998</c:v>
                </c:pt>
                <c:pt idx="6">
                  <c:v>3</c:v>
                </c:pt>
                <c:pt idx="7">
                  <c:v>3.5</c:v>
                </c:pt>
                <c:pt idx="8">
                  <c:v>4</c:v>
                </c:pt>
                <c:pt idx="9">
                  <c:v>4.5</c:v>
                </c:pt>
                <c:pt idx="10">
                  <c:v>5</c:v>
                </c:pt>
                <c:pt idx="11">
                  <c:v>6</c:v>
                </c:pt>
                <c:pt idx="12">
                  <c:v>7</c:v>
                </c:pt>
                <c:pt idx="13">
                  <c:v>8</c:v>
                </c:pt>
                <c:pt idx="14">
                  <c:v>10</c:v>
                </c:pt>
                <c:pt idx="15">
                  <c:v>12</c:v>
                </c:pt>
                <c:pt idx="16">
                  <c:v>15</c:v>
                </c:pt>
                <c:pt idx="17">
                  <c:v>18</c:v>
                </c:pt>
                <c:pt idx="18">
                  <c:v>21</c:v>
                </c:pt>
                <c:pt idx="19">
                  <c:v>24</c:v>
                </c:pt>
                <c:pt idx="20">
                  <c:v>28</c:v>
                </c:pt>
                <c:pt idx="21">
                  <c:v>32</c:v>
                </c:pt>
                <c:pt idx="22">
                  <c:v>38</c:v>
                </c:pt>
                <c:pt idx="23">
                  <c:v>40</c:v>
                </c:pt>
                <c:pt idx="24">
                  <c:v>42</c:v>
                </c:pt>
                <c:pt idx="25">
                  <c:v>47</c:v>
                </c:pt>
                <c:pt idx="26">
                  <c:v>50</c:v>
                </c:pt>
                <c:pt idx="27">
                  <c:v>52</c:v>
                </c:pt>
                <c:pt idx="28">
                  <c:v>56</c:v>
                </c:pt>
                <c:pt idx="29">
                  <c:v>60</c:v>
                </c:pt>
              </c:numCache>
            </c:numRef>
          </c:xVal>
          <c:yVal>
            <c:numRef>
              <c:f>皮下投与後予測!$C$41:$C$70</c:f>
              <c:numCache>
                <c:formatCode>0.0</c:formatCode>
                <c:ptCount val="30"/>
                <c:pt idx="0">
                  <c:v>1.703351982819969</c:v>
                </c:pt>
                <c:pt idx="1">
                  <c:v>3.9248825069183972</c:v>
                </c:pt>
                <c:pt idx="2">
                  <c:v>5.7953900696273895</c:v>
                </c:pt>
                <c:pt idx="3">
                  <c:v>7.8264137408212378</c:v>
                </c:pt>
                <c:pt idx="4">
                  <c:v>10.072577935903288</c:v>
                </c:pt>
                <c:pt idx="5">
                  <c:v>11.374638137437106</c:v>
                </c:pt>
                <c:pt idx="6">
                  <c:v>12.558579198879738</c:v>
                </c:pt>
                <c:pt idx="7">
                  <c:v>13.06585134433363</c:v>
                </c:pt>
                <c:pt idx="8">
                  <c:v>13.366185067320821</c:v>
                </c:pt>
                <c:pt idx="9">
                  <c:v>13.50991706361293</c:v>
                </c:pt>
                <c:pt idx="10">
                  <c:v>13.536222667756157</c:v>
                </c:pt>
                <c:pt idx="11">
                  <c:v>13.351199518696827</c:v>
                </c:pt>
                <c:pt idx="12">
                  <c:v>12.979959483538115</c:v>
                </c:pt>
                <c:pt idx="13">
                  <c:v>12.52149874893813</c:v>
                </c:pt>
                <c:pt idx="14">
                  <c:v>11.543315351441858</c:v>
                </c:pt>
                <c:pt idx="15">
                  <c:v>10.620608755170228</c:v>
                </c:pt>
                <c:pt idx="16">
                  <c:v>9.421454820936491</c:v>
                </c:pt>
                <c:pt idx="17">
                  <c:v>8.4154689638544902</c:v>
                </c:pt>
                <c:pt idx="18">
                  <c:v>7.5517147042214283</c:v>
                </c:pt>
                <c:pt idx="19">
                  <c:v>6.7941264917365904</c:v>
                </c:pt>
                <c:pt idx="20">
                  <c:v>5.9123687322340697</c:v>
                </c:pt>
                <c:pt idx="21">
                  <c:v>5.149948716110857</c:v>
                </c:pt>
                <c:pt idx="22">
                  <c:v>4.1891307922324428</c:v>
                </c:pt>
                <c:pt idx="23">
                  <c:v>3.910710987775635</c:v>
                </c:pt>
                <c:pt idx="24">
                  <c:v>3.6508376581343511</c:v>
                </c:pt>
                <c:pt idx="25">
                  <c:v>3.0742930959809129</c:v>
                </c:pt>
                <c:pt idx="26">
                  <c:v>2.7730658131575168</c:v>
                </c:pt>
                <c:pt idx="27">
                  <c:v>2.5888328029031507</c:v>
                </c:pt>
                <c:pt idx="28">
                  <c:v>2.2562763336678673</c:v>
                </c:pt>
                <c:pt idx="29">
                  <c:v>1.9664411357361988</c:v>
                </c:pt>
              </c:numCache>
            </c:numRef>
          </c:yVal>
          <c:smooth val="0"/>
          <c:extLst>
            <c:ext xmlns:c16="http://schemas.microsoft.com/office/drawing/2014/chart" uri="{C3380CC4-5D6E-409C-BE32-E72D297353CC}">
              <c16:uniqueId val="{00000007-DC0F-4652-A2E2-CEF085F66386}"/>
            </c:ext>
          </c:extLst>
        </c:ser>
        <c:ser>
          <c:idx val="2"/>
          <c:order val="8"/>
          <c:spPr>
            <a:ln w="15875" cap="rnd">
              <a:solidFill>
                <a:schemeClr val="tx1"/>
              </a:solidFill>
              <a:prstDash val="sysDash"/>
              <a:round/>
            </a:ln>
            <a:effectLst/>
          </c:spPr>
          <c:marker>
            <c:symbol val="none"/>
          </c:marker>
          <c:xVal>
            <c:numRef>
              <c:f>皮下投与後予測!$A$41:$A$70</c:f>
              <c:numCache>
                <c:formatCode>0.0</c:formatCode>
                <c:ptCount val="30"/>
                <c:pt idx="0">
                  <c:v>0.2</c:v>
                </c:pt>
                <c:pt idx="1">
                  <c:v>0.5</c:v>
                </c:pt>
                <c:pt idx="2">
                  <c:v>0.8</c:v>
                </c:pt>
                <c:pt idx="3">
                  <c:v>1.2</c:v>
                </c:pt>
                <c:pt idx="4">
                  <c:v>1.8</c:v>
                </c:pt>
                <c:pt idx="5">
                  <c:v>2.2999999999999998</c:v>
                </c:pt>
                <c:pt idx="6">
                  <c:v>3</c:v>
                </c:pt>
                <c:pt idx="7">
                  <c:v>3.5</c:v>
                </c:pt>
                <c:pt idx="8">
                  <c:v>4</c:v>
                </c:pt>
                <c:pt idx="9">
                  <c:v>4.5</c:v>
                </c:pt>
                <c:pt idx="10">
                  <c:v>5</c:v>
                </c:pt>
                <c:pt idx="11">
                  <c:v>6</c:v>
                </c:pt>
                <c:pt idx="12">
                  <c:v>7</c:v>
                </c:pt>
                <c:pt idx="13">
                  <c:v>8</c:v>
                </c:pt>
                <c:pt idx="14">
                  <c:v>10</c:v>
                </c:pt>
                <c:pt idx="15">
                  <c:v>12</c:v>
                </c:pt>
                <c:pt idx="16">
                  <c:v>15</c:v>
                </c:pt>
                <c:pt idx="17">
                  <c:v>18</c:v>
                </c:pt>
                <c:pt idx="18">
                  <c:v>21</c:v>
                </c:pt>
                <c:pt idx="19">
                  <c:v>24</c:v>
                </c:pt>
                <c:pt idx="20">
                  <c:v>28</c:v>
                </c:pt>
                <c:pt idx="21">
                  <c:v>32</c:v>
                </c:pt>
                <c:pt idx="22">
                  <c:v>38</c:v>
                </c:pt>
                <c:pt idx="23">
                  <c:v>40</c:v>
                </c:pt>
                <c:pt idx="24">
                  <c:v>42</c:v>
                </c:pt>
                <c:pt idx="25">
                  <c:v>47</c:v>
                </c:pt>
                <c:pt idx="26">
                  <c:v>50</c:v>
                </c:pt>
                <c:pt idx="27">
                  <c:v>52</c:v>
                </c:pt>
                <c:pt idx="28">
                  <c:v>56</c:v>
                </c:pt>
                <c:pt idx="29">
                  <c:v>60</c:v>
                </c:pt>
              </c:numCache>
            </c:numRef>
          </c:xVal>
          <c:yVal>
            <c:numRef>
              <c:f>皮下投与後予測!$D$41:$D$70</c:f>
              <c:numCache>
                <c:formatCode>0.0</c:formatCode>
                <c:ptCount val="30"/>
                <c:pt idx="0">
                  <c:v>2.5550279742299535</c:v>
                </c:pt>
                <c:pt idx="1">
                  <c:v>5.8873237603775959</c:v>
                </c:pt>
                <c:pt idx="2">
                  <c:v>8.6930851044410851</c:v>
                </c:pt>
                <c:pt idx="3">
                  <c:v>11.739620611231857</c:v>
                </c:pt>
                <c:pt idx="4">
                  <c:v>15.108866903854931</c:v>
                </c:pt>
                <c:pt idx="5">
                  <c:v>17.061957206155661</c:v>
                </c:pt>
                <c:pt idx="6">
                  <c:v>18.837868798319604</c:v>
                </c:pt>
                <c:pt idx="7">
                  <c:v>19.598777016500446</c:v>
                </c:pt>
                <c:pt idx="8">
                  <c:v>20.049277600981231</c:v>
                </c:pt>
                <c:pt idx="9">
                  <c:v>20.264875595419394</c:v>
                </c:pt>
                <c:pt idx="10">
                  <c:v>20.304334001634235</c:v>
                </c:pt>
                <c:pt idx="11">
                  <c:v>20.026799278045239</c:v>
                </c:pt>
                <c:pt idx="12">
                  <c:v>19.469939225307172</c:v>
                </c:pt>
                <c:pt idx="13">
                  <c:v>18.782248123407197</c:v>
                </c:pt>
                <c:pt idx="14">
                  <c:v>17.314973027162786</c:v>
                </c:pt>
                <c:pt idx="15">
                  <c:v>15.930913132755341</c:v>
                </c:pt>
                <c:pt idx="16">
                  <c:v>14.132182231404737</c:v>
                </c:pt>
                <c:pt idx="17">
                  <c:v>12.623203445781735</c:v>
                </c:pt>
                <c:pt idx="18">
                  <c:v>11.327572056332142</c:v>
                </c:pt>
                <c:pt idx="19">
                  <c:v>10.191189737604885</c:v>
                </c:pt>
                <c:pt idx="20">
                  <c:v>8.8685530983511036</c:v>
                </c:pt>
                <c:pt idx="21">
                  <c:v>7.724923074166286</c:v>
                </c:pt>
                <c:pt idx="22">
                  <c:v>6.2836961883486637</c:v>
                </c:pt>
                <c:pt idx="23">
                  <c:v>5.8660664816634522</c:v>
                </c:pt>
                <c:pt idx="24">
                  <c:v>5.4762564872015265</c:v>
                </c:pt>
                <c:pt idx="25">
                  <c:v>4.6114396439713694</c:v>
                </c:pt>
                <c:pt idx="26">
                  <c:v>4.1595987197362749</c:v>
                </c:pt>
                <c:pt idx="27">
                  <c:v>3.8832492043547262</c:v>
                </c:pt>
                <c:pt idx="28">
                  <c:v>3.3844145005018009</c:v>
                </c:pt>
                <c:pt idx="29">
                  <c:v>2.9496617036042982</c:v>
                </c:pt>
              </c:numCache>
            </c:numRef>
          </c:yVal>
          <c:smooth val="0"/>
          <c:extLst>
            <c:ext xmlns:c16="http://schemas.microsoft.com/office/drawing/2014/chart" uri="{C3380CC4-5D6E-409C-BE32-E72D297353CC}">
              <c16:uniqueId val="{00000008-DC0F-4652-A2E2-CEF085F66386}"/>
            </c:ext>
          </c:extLst>
        </c:ser>
        <c:ser>
          <c:idx val="3"/>
          <c:order val="9"/>
          <c:spPr>
            <a:ln w="15875">
              <a:solidFill>
                <a:schemeClr val="tx1"/>
              </a:solidFill>
              <a:prstDash val="dash"/>
            </a:ln>
          </c:spPr>
          <c:marker>
            <c:symbol val="none"/>
          </c:marker>
          <c:xVal>
            <c:numRef>
              <c:f>皮下投与後予測!$A$41:$A$70</c:f>
              <c:numCache>
                <c:formatCode>0.0</c:formatCode>
                <c:ptCount val="30"/>
                <c:pt idx="0">
                  <c:v>0.2</c:v>
                </c:pt>
                <c:pt idx="1">
                  <c:v>0.5</c:v>
                </c:pt>
                <c:pt idx="2">
                  <c:v>0.8</c:v>
                </c:pt>
                <c:pt idx="3">
                  <c:v>1.2</c:v>
                </c:pt>
                <c:pt idx="4">
                  <c:v>1.8</c:v>
                </c:pt>
                <c:pt idx="5">
                  <c:v>2.2999999999999998</c:v>
                </c:pt>
                <c:pt idx="6">
                  <c:v>3</c:v>
                </c:pt>
                <c:pt idx="7">
                  <c:v>3.5</c:v>
                </c:pt>
                <c:pt idx="8">
                  <c:v>4</c:v>
                </c:pt>
                <c:pt idx="9">
                  <c:v>4.5</c:v>
                </c:pt>
                <c:pt idx="10">
                  <c:v>5</c:v>
                </c:pt>
                <c:pt idx="11">
                  <c:v>6</c:v>
                </c:pt>
                <c:pt idx="12">
                  <c:v>7</c:v>
                </c:pt>
                <c:pt idx="13">
                  <c:v>8</c:v>
                </c:pt>
                <c:pt idx="14">
                  <c:v>10</c:v>
                </c:pt>
                <c:pt idx="15">
                  <c:v>12</c:v>
                </c:pt>
                <c:pt idx="16">
                  <c:v>15</c:v>
                </c:pt>
                <c:pt idx="17">
                  <c:v>18</c:v>
                </c:pt>
                <c:pt idx="18">
                  <c:v>21</c:v>
                </c:pt>
                <c:pt idx="19">
                  <c:v>24</c:v>
                </c:pt>
                <c:pt idx="20">
                  <c:v>28</c:v>
                </c:pt>
                <c:pt idx="21">
                  <c:v>32</c:v>
                </c:pt>
                <c:pt idx="22">
                  <c:v>38</c:v>
                </c:pt>
                <c:pt idx="23">
                  <c:v>40</c:v>
                </c:pt>
                <c:pt idx="24">
                  <c:v>42</c:v>
                </c:pt>
                <c:pt idx="25">
                  <c:v>47</c:v>
                </c:pt>
                <c:pt idx="26">
                  <c:v>50</c:v>
                </c:pt>
                <c:pt idx="27">
                  <c:v>52</c:v>
                </c:pt>
                <c:pt idx="28">
                  <c:v>56</c:v>
                </c:pt>
                <c:pt idx="29">
                  <c:v>60</c:v>
                </c:pt>
              </c:numCache>
            </c:numRef>
          </c:xVal>
          <c:yVal>
            <c:numRef>
              <c:f>皮下投与後予測!$E$41:$E$70</c:f>
              <c:numCache>
                <c:formatCode>0.0</c:formatCode>
                <c:ptCount val="30"/>
                <c:pt idx="0">
                  <c:v>0.42583799570499226</c:v>
                </c:pt>
                <c:pt idx="1">
                  <c:v>0.98122062672959931</c:v>
                </c:pt>
                <c:pt idx="2">
                  <c:v>1.4488475174068474</c:v>
                </c:pt>
                <c:pt idx="3">
                  <c:v>1.9566034352053094</c:v>
                </c:pt>
                <c:pt idx="4">
                  <c:v>2.518144483975822</c:v>
                </c:pt>
                <c:pt idx="5">
                  <c:v>2.8436595343592765</c:v>
                </c:pt>
                <c:pt idx="6">
                  <c:v>3.1396447997199344</c:v>
                </c:pt>
                <c:pt idx="7">
                  <c:v>3.2664628360834076</c:v>
                </c:pt>
                <c:pt idx="8">
                  <c:v>3.3415462668302052</c:v>
                </c:pt>
                <c:pt idx="9">
                  <c:v>3.3774792659032324</c:v>
                </c:pt>
                <c:pt idx="10">
                  <c:v>3.3840556669390391</c:v>
                </c:pt>
                <c:pt idx="11">
                  <c:v>3.3377998796742068</c:v>
                </c:pt>
                <c:pt idx="12">
                  <c:v>3.2449898708845288</c:v>
                </c:pt>
                <c:pt idx="13">
                  <c:v>3.1303746872345326</c:v>
                </c:pt>
                <c:pt idx="14">
                  <c:v>2.8858288378604646</c:v>
                </c:pt>
                <c:pt idx="15">
                  <c:v>2.6551521887925569</c:v>
                </c:pt>
                <c:pt idx="16">
                  <c:v>2.3553637052341228</c:v>
                </c:pt>
                <c:pt idx="17">
                  <c:v>2.1038672409636225</c:v>
                </c:pt>
                <c:pt idx="18">
                  <c:v>1.8879286760553571</c:v>
                </c:pt>
                <c:pt idx="19">
                  <c:v>1.6985316229341476</c:v>
                </c:pt>
                <c:pt idx="20">
                  <c:v>1.4780921830585174</c:v>
                </c:pt>
                <c:pt idx="21">
                  <c:v>1.2874871790277143</c:v>
                </c:pt>
                <c:pt idx="22">
                  <c:v>1.0472826980581107</c:v>
                </c:pt>
                <c:pt idx="23">
                  <c:v>0.97767774694390874</c:v>
                </c:pt>
                <c:pt idx="24">
                  <c:v>0.91270941453358778</c:v>
                </c:pt>
                <c:pt idx="25">
                  <c:v>0.76857327399522823</c:v>
                </c:pt>
                <c:pt idx="26">
                  <c:v>0.69326645328937919</c:v>
                </c:pt>
                <c:pt idx="27">
                  <c:v>0.64720820072578766</c:v>
                </c:pt>
                <c:pt idx="28">
                  <c:v>0.56406908341696682</c:v>
                </c:pt>
                <c:pt idx="29">
                  <c:v>0.49161028393404971</c:v>
                </c:pt>
              </c:numCache>
            </c:numRef>
          </c:yVal>
          <c:smooth val="0"/>
          <c:extLst>
            <c:ext xmlns:c16="http://schemas.microsoft.com/office/drawing/2014/chart" uri="{C3380CC4-5D6E-409C-BE32-E72D297353CC}">
              <c16:uniqueId val="{00000009-DC0F-4652-A2E2-CEF085F66386}"/>
            </c:ext>
          </c:extLst>
        </c:ser>
        <c:ser>
          <c:idx val="4"/>
          <c:order val="10"/>
          <c:spPr>
            <a:ln w="15875" cap="rnd">
              <a:solidFill>
                <a:schemeClr val="tx1"/>
              </a:solidFill>
              <a:prstDash val="sysDash"/>
              <a:round/>
            </a:ln>
            <a:effectLst/>
          </c:spPr>
          <c:marker>
            <c:symbol val="none"/>
          </c:marker>
          <c:xVal>
            <c:numRef>
              <c:f>皮下投与後予測!$A$41:$A$70</c:f>
              <c:numCache>
                <c:formatCode>0.0</c:formatCode>
                <c:ptCount val="30"/>
                <c:pt idx="0">
                  <c:v>0.2</c:v>
                </c:pt>
                <c:pt idx="1">
                  <c:v>0.5</c:v>
                </c:pt>
                <c:pt idx="2">
                  <c:v>0.8</c:v>
                </c:pt>
                <c:pt idx="3">
                  <c:v>1.2</c:v>
                </c:pt>
                <c:pt idx="4">
                  <c:v>1.8</c:v>
                </c:pt>
                <c:pt idx="5">
                  <c:v>2.2999999999999998</c:v>
                </c:pt>
                <c:pt idx="6">
                  <c:v>3</c:v>
                </c:pt>
                <c:pt idx="7">
                  <c:v>3.5</c:v>
                </c:pt>
                <c:pt idx="8">
                  <c:v>4</c:v>
                </c:pt>
                <c:pt idx="9">
                  <c:v>4.5</c:v>
                </c:pt>
                <c:pt idx="10">
                  <c:v>5</c:v>
                </c:pt>
                <c:pt idx="11">
                  <c:v>6</c:v>
                </c:pt>
                <c:pt idx="12">
                  <c:v>7</c:v>
                </c:pt>
                <c:pt idx="13">
                  <c:v>8</c:v>
                </c:pt>
                <c:pt idx="14">
                  <c:v>10</c:v>
                </c:pt>
                <c:pt idx="15">
                  <c:v>12</c:v>
                </c:pt>
                <c:pt idx="16">
                  <c:v>15</c:v>
                </c:pt>
                <c:pt idx="17">
                  <c:v>18</c:v>
                </c:pt>
                <c:pt idx="18">
                  <c:v>21</c:v>
                </c:pt>
                <c:pt idx="19">
                  <c:v>24</c:v>
                </c:pt>
                <c:pt idx="20">
                  <c:v>28</c:v>
                </c:pt>
                <c:pt idx="21">
                  <c:v>32</c:v>
                </c:pt>
                <c:pt idx="22">
                  <c:v>38</c:v>
                </c:pt>
                <c:pt idx="23">
                  <c:v>40</c:v>
                </c:pt>
                <c:pt idx="24">
                  <c:v>42</c:v>
                </c:pt>
                <c:pt idx="25">
                  <c:v>47</c:v>
                </c:pt>
                <c:pt idx="26">
                  <c:v>50</c:v>
                </c:pt>
                <c:pt idx="27">
                  <c:v>52</c:v>
                </c:pt>
                <c:pt idx="28">
                  <c:v>56</c:v>
                </c:pt>
                <c:pt idx="29">
                  <c:v>60</c:v>
                </c:pt>
              </c:numCache>
            </c:numRef>
          </c:xVal>
          <c:yVal>
            <c:numRef>
              <c:f>皮下投与後予測!$F$41:$F$70</c:f>
              <c:numCache>
                <c:formatCode>0.0</c:formatCode>
                <c:ptCount val="30"/>
                <c:pt idx="0">
                  <c:v>0.28389199713666152</c:v>
                </c:pt>
                <c:pt idx="1">
                  <c:v>0.65414708448639958</c:v>
                </c:pt>
                <c:pt idx="2">
                  <c:v>0.96589834493789828</c:v>
                </c:pt>
                <c:pt idx="3">
                  <c:v>1.304402290136873</c:v>
                </c:pt>
                <c:pt idx="4">
                  <c:v>1.6787629893172147</c:v>
                </c:pt>
                <c:pt idx="5">
                  <c:v>1.8957730229061844</c:v>
                </c:pt>
                <c:pt idx="6">
                  <c:v>2.0930965331466229</c:v>
                </c:pt>
                <c:pt idx="7">
                  <c:v>2.1776418907222719</c:v>
                </c:pt>
                <c:pt idx="8">
                  <c:v>2.2276975112201369</c:v>
                </c:pt>
                <c:pt idx="9">
                  <c:v>2.2516528439354881</c:v>
                </c:pt>
                <c:pt idx="10">
                  <c:v>2.2560371112926929</c:v>
                </c:pt>
                <c:pt idx="11">
                  <c:v>2.2251999197828045</c:v>
                </c:pt>
                <c:pt idx="12">
                  <c:v>2.1633265805896857</c:v>
                </c:pt>
                <c:pt idx="13">
                  <c:v>2.0869164581563551</c:v>
                </c:pt>
                <c:pt idx="14">
                  <c:v>1.9238858919069763</c:v>
                </c:pt>
                <c:pt idx="15">
                  <c:v>1.7701014591950379</c:v>
                </c:pt>
                <c:pt idx="16">
                  <c:v>1.5702424701560818</c:v>
                </c:pt>
                <c:pt idx="17">
                  <c:v>1.402578160642415</c:v>
                </c:pt>
                <c:pt idx="18">
                  <c:v>1.2586191173702381</c:v>
                </c:pt>
                <c:pt idx="19">
                  <c:v>1.1323544152894318</c:v>
                </c:pt>
                <c:pt idx="20">
                  <c:v>0.98539478870567832</c:v>
                </c:pt>
                <c:pt idx="21">
                  <c:v>0.85832478601847617</c:v>
                </c:pt>
                <c:pt idx="22">
                  <c:v>0.6981884653720738</c:v>
                </c:pt>
                <c:pt idx="23">
                  <c:v>0.6517851646292725</c:v>
                </c:pt>
                <c:pt idx="24">
                  <c:v>0.60847294302239185</c:v>
                </c:pt>
                <c:pt idx="25">
                  <c:v>0.51238218266348545</c:v>
                </c:pt>
                <c:pt idx="26">
                  <c:v>0.46217763552625279</c:v>
                </c:pt>
                <c:pt idx="27">
                  <c:v>0.43147213381719179</c:v>
                </c:pt>
                <c:pt idx="28">
                  <c:v>0.37604605561131121</c:v>
                </c:pt>
                <c:pt idx="29">
                  <c:v>0.32774018928936649</c:v>
                </c:pt>
              </c:numCache>
            </c:numRef>
          </c:yVal>
          <c:smooth val="0"/>
          <c:extLst>
            <c:ext xmlns:c16="http://schemas.microsoft.com/office/drawing/2014/chart" uri="{C3380CC4-5D6E-409C-BE32-E72D297353CC}">
              <c16:uniqueId val="{0000000A-DC0F-4652-A2E2-CEF085F66386}"/>
            </c:ext>
          </c:extLst>
        </c:ser>
        <c:ser>
          <c:idx val="5"/>
          <c:order val="11"/>
          <c:spPr>
            <a:ln w="19050">
              <a:noFill/>
            </a:ln>
          </c:spPr>
          <c:marker>
            <c:symbol val="circle"/>
            <c:size val="9"/>
            <c:spPr>
              <a:solidFill>
                <a:schemeClr val="tx1"/>
              </a:solidFill>
              <a:ln w="19050">
                <a:solidFill>
                  <a:schemeClr val="tx1"/>
                </a:solidFill>
              </a:ln>
              <a:effectLst/>
            </c:spPr>
          </c:marker>
          <c:errBars>
            <c:errDir val="y"/>
            <c:errBarType val="both"/>
            <c:errValType val="cust"/>
            <c:noEndCap val="0"/>
            <c:plus>
              <c:numRef>
                <c:f>皮下投与後予測!$M$41:$M$54</c:f>
                <c:numCache>
                  <c:formatCode>General</c:formatCode>
                  <c:ptCount val="14"/>
                </c:numCache>
              </c:numRef>
            </c:plus>
            <c:minus>
              <c:numRef>
                <c:f>皮下投与後予測!$M$41:$M$54</c:f>
                <c:numCache>
                  <c:formatCode>General</c:formatCode>
                  <c:ptCount val="14"/>
                </c:numCache>
              </c:numRef>
            </c:minus>
            <c:spPr>
              <a:ln w="15875"/>
            </c:spPr>
          </c:errBars>
          <c:xVal>
            <c:numRef>
              <c:f>皮下投与後予測!$H$41:$H$54</c:f>
              <c:numCache>
                <c:formatCode>0.00</c:formatCode>
                <c:ptCount val="14"/>
                <c:pt idx="0">
                  <c:v>0.242718446601941</c:v>
                </c:pt>
                <c:pt idx="1">
                  <c:v>0.485436893203882</c:v>
                </c:pt>
                <c:pt idx="2">
                  <c:v>1.0922330097087301</c:v>
                </c:pt>
                <c:pt idx="3">
                  <c:v>1.94174757281553</c:v>
                </c:pt>
                <c:pt idx="4">
                  <c:v>2.9126213592232899</c:v>
                </c:pt>
                <c:pt idx="5">
                  <c:v>3.88349514563106</c:v>
                </c:pt>
                <c:pt idx="6">
                  <c:v>6.9174757281553303</c:v>
                </c:pt>
                <c:pt idx="7">
                  <c:v>14.0776699029126</c:v>
                </c:pt>
                <c:pt idx="8">
                  <c:v>20.995145631067899</c:v>
                </c:pt>
                <c:pt idx="9">
                  <c:v>27.912621359223198</c:v>
                </c:pt>
                <c:pt idx="10">
                  <c:v>35.072815533980503</c:v>
                </c:pt>
                <c:pt idx="11">
                  <c:v>42.111650485436797</c:v>
                </c:pt>
                <c:pt idx="12">
                  <c:v>48.907766990291201</c:v>
                </c:pt>
                <c:pt idx="13">
                  <c:v>55.946601941747502</c:v>
                </c:pt>
              </c:numCache>
            </c:numRef>
          </c:xVal>
          <c:yVal>
            <c:numRef>
              <c:f>皮下投与後予測!$I$41:$I$54</c:f>
              <c:numCache>
                <c:formatCode>0.00</c:formatCode>
                <c:ptCount val="14"/>
                <c:pt idx="0">
                  <c:v>1.8160421514349101</c:v>
                </c:pt>
                <c:pt idx="1">
                  <c:v>3.0583861563561499</c:v>
                </c:pt>
                <c:pt idx="2">
                  <c:v>3.4782957554360898</c:v>
                </c:pt>
                <c:pt idx="3">
                  <c:v>4.5895851721094401</c:v>
                </c:pt>
                <c:pt idx="4">
                  <c:v>5.2889887400037399</c:v>
                </c:pt>
                <c:pt idx="5">
                  <c:v>5.2996870737382604</c:v>
                </c:pt>
                <c:pt idx="6">
                  <c:v>5.1953783198266796</c:v>
                </c:pt>
                <c:pt idx="7">
                  <c:v>4.44783225012704</c:v>
                </c:pt>
                <c:pt idx="8">
                  <c:v>3.42212950332984</c:v>
                </c:pt>
                <c:pt idx="9">
                  <c:v>2.67190885019658</c:v>
                </c:pt>
                <c:pt idx="10">
                  <c:v>2.0621038273288899</c:v>
                </c:pt>
                <c:pt idx="11">
                  <c:v>1.86418465324025</c:v>
                </c:pt>
                <c:pt idx="12">
                  <c:v>1.6635908957179799</c:v>
                </c:pt>
                <c:pt idx="13">
                  <c:v>1.60341276846131</c:v>
                </c:pt>
              </c:numCache>
            </c:numRef>
          </c:yVal>
          <c:smooth val="0"/>
          <c:extLst>
            <c:ext xmlns:c16="http://schemas.microsoft.com/office/drawing/2014/chart" uri="{C3380CC4-5D6E-409C-BE32-E72D297353CC}">
              <c16:uniqueId val="{0000000B-DC0F-4652-A2E2-CEF085F66386}"/>
            </c:ext>
          </c:extLst>
        </c:ser>
        <c:dLbls>
          <c:showLegendKey val="0"/>
          <c:showVal val="0"/>
          <c:showCatName val="0"/>
          <c:showSerName val="0"/>
          <c:showPercent val="0"/>
          <c:showBubbleSize val="0"/>
        </c:dLbls>
        <c:axId val="221662367"/>
        <c:axId val="1"/>
      </c:scatterChart>
      <c:valAx>
        <c:axId val="221662367"/>
        <c:scaling>
          <c:orientation val="minMax"/>
          <c:max val="60"/>
          <c:min val="0"/>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altLang="ja-JP" sz="1400" b="1" i="0" u="none" strike="noStrike" kern="1200" baseline="0">
                    <a:solidFill>
                      <a:sysClr val="windowText" lastClr="000000"/>
                    </a:solidFill>
                  </a:rPr>
                  <a:t>Time (day)</a:t>
                </a:r>
                <a:endParaRPr lang="ja-JP" altLang="en-US" sz="1400" b="1" i="0" u="none" strike="noStrike" kern="1200" baseline="0">
                  <a:solidFill>
                    <a:sysClr val="windowText" lastClr="000000"/>
                  </a:solidFill>
                </a:endParaRPr>
              </a:p>
            </c:rich>
          </c:tx>
          <c:overlay val="0"/>
        </c:title>
        <c:numFmt formatCode="0" sourceLinked="0"/>
        <c:majorTickMark val="in"/>
        <c:minorTickMark val="in"/>
        <c:tickLblPos val="nextTo"/>
        <c:spPr>
          <a:noFill/>
          <a:ln w="19050" cap="flat" cmpd="sng" algn="ctr">
            <a:solidFill>
              <a:schemeClr val="tx1"/>
            </a:solidFill>
            <a:round/>
          </a:ln>
          <a:effectLst/>
        </c:spPr>
        <c:txPr>
          <a:bodyPr rot="0" vert="horz"/>
          <a:lstStyle/>
          <a:p>
            <a:pPr>
              <a:defRPr sz="1400" b="1" i="0" u="none" strike="noStrike" baseline="0">
                <a:solidFill>
                  <a:sysClr val="windowText" lastClr="000000"/>
                </a:solidFill>
                <a:latin typeface="+mn-lt"/>
                <a:ea typeface="游ゴシック"/>
                <a:cs typeface="游ゴシック"/>
              </a:defRPr>
            </a:pPr>
            <a:endParaRPr lang="ja-JP"/>
          </a:p>
        </c:txPr>
        <c:crossAx val="1"/>
        <c:crossesAt val="1.0000000000000002E-2"/>
        <c:crossBetween val="midCat"/>
        <c:majorUnit val="20"/>
      </c:valAx>
      <c:valAx>
        <c:axId val="1"/>
        <c:scaling>
          <c:logBase val="10"/>
          <c:orientation val="minMax"/>
          <c:max val="100"/>
          <c:min val="0.1"/>
        </c:scaling>
        <c:delete val="0"/>
        <c:axPos val="l"/>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altLang="ja-JP" sz="1400" b="1" i="0" u="none" strike="noStrike" kern="1200" baseline="0">
                    <a:solidFill>
                      <a:sysClr val="windowText" lastClr="000000"/>
                    </a:solidFill>
                  </a:rPr>
                  <a:t>Serum concentration (</a:t>
                </a:r>
                <a:r>
                  <a:rPr lang="el-GR" altLang="ja-JP" sz="1400" b="1" i="0" u="none" strike="noStrike" kern="1200" baseline="0">
                    <a:solidFill>
                      <a:sysClr val="windowText" lastClr="000000"/>
                    </a:solidFill>
                  </a:rPr>
                  <a:t>μ</a:t>
                </a:r>
                <a:r>
                  <a:rPr lang="en-US" altLang="ja-JP" sz="1400" b="1" i="0" u="none" strike="noStrike" kern="1200" baseline="0">
                    <a:solidFill>
                      <a:sysClr val="windowText" lastClr="000000"/>
                    </a:solidFill>
                  </a:rPr>
                  <a:t>g/mL)</a:t>
                </a:r>
                <a:endParaRPr lang="ja-JP" altLang="en-US" sz="1400" b="1" i="0" u="none" strike="noStrike" kern="1200" baseline="0">
                  <a:solidFill>
                    <a:sysClr val="windowText" lastClr="000000"/>
                  </a:solidFill>
                </a:endParaRPr>
              </a:p>
            </c:rich>
          </c:tx>
          <c:layout>
            <c:manualLayout>
              <c:xMode val="edge"/>
              <c:yMode val="edge"/>
              <c:x val="1.0544420583790662E-2"/>
              <c:y val="0.11580979727961355"/>
            </c:manualLayout>
          </c:layout>
          <c:overlay val="0"/>
        </c:title>
        <c:numFmt formatCode="General" sourceLinked="0"/>
        <c:majorTickMark val="in"/>
        <c:minorTickMark val="in"/>
        <c:tickLblPos val="nextTo"/>
        <c:spPr>
          <a:noFill/>
          <a:ln w="19050"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ja-JP"/>
          </a:p>
        </c:txPr>
        <c:crossAx val="221662367"/>
        <c:crosses val="autoZero"/>
        <c:crossBetween val="midCat"/>
      </c:valAx>
      <c:spPr>
        <a:noFill/>
        <a:ln w="25400">
          <a:noFill/>
        </a:ln>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542926</xdr:colOff>
      <xdr:row>14</xdr:row>
      <xdr:rowOff>123825</xdr:rowOff>
    </xdr:from>
    <xdr:to>
      <xdr:col>11</xdr:col>
      <xdr:colOff>57150</xdr:colOff>
      <xdr:row>28</xdr:row>
      <xdr:rowOff>47626</xdr:rowOff>
    </xdr:to>
    <xdr:graphicFrame macro="">
      <xdr:nvGraphicFramePr>
        <xdr:cNvPr id="2" name="グラフ 1">
          <a:extLst>
            <a:ext uri="{FF2B5EF4-FFF2-40B4-BE49-F238E27FC236}">
              <a16:creationId xmlns:a16="http://schemas.microsoft.com/office/drawing/2014/main" id="{07973996-4C4D-45AA-9BD6-E85948227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152400</xdr:colOff>
      <xdr:row>14</xdr:row>
      <xdr:rowOff>57151</xdr:rowOff>
    </xdr:from>
    <xdr:to>
      <xdr:col>19</xdr:col>
      <xdr:colOff>9525</xdr:colOff>
      <xdr:row>28</xdr:row>
      <xdr:rowOff>38100</xdr:rowOff>
    </xdr:to>
    <xdr:graphicFrame macro="">
      <xdr:nvGraphicFramePr>
        <xdr:cNvPr id="3" name="グラフ 2">
          <a:extLst>
            <a:ext uri="{FF2B5EF4-FFF2-40B4-BE49-F238E27FC236}">
              <a16:creationId xmlns:a16="http://schemas.microsoft.com/office/drawing/2014/main" id="{24F2A809-0C80-4359-AC91-856ED34B56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161926</xdr:colOff>
      <xdr:row>2</xdr:row>
      <xdr:rowOff>159752</xdr:rowOff>
    </xdr:from>
    <xdr:to>
      <xdr:col>14</xdr:col>
      <xdr:colOff>152401</xdr:colOff>
      <xdr:row>7</xdr:row>
      <xdr:rowOff>65213</xdr:rowOff>
    </xdr:to>
    <xdr:sp macro="" textlink="">
      <xdr:nvSpPr>
        <xdr:cNvPr id="4" name="Rectangle 13">
          <a:extLst>
            <a:ext uri="{FF2B5EF4-FFF2-40B4-BE49-F238E27FC236}">
              <a16:creationId xmlns:a16="http://schemas.microsoft.com/office/drawing/2014/main" id="{7A10495F-F3D6-4A4A-BD2D-4E952FC95F1E}"/>
            </a:ext>
          </a:extLst>
        </xdr:cNvPr>
        <xdr:cNvSpPr>
          <a:spLocks noChangeArrowheads="1"/>
        </xdr:cNvSpPr>
      </xdr:nvSpPr>
      <xdr:spPr bwMode="auto">
        <a:xfrm>
          <a:off x="6953251" y="636002"/>
          <a:ext cx="5019675" cy="133421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R="0" lvl="0" indent="0" algn="l" defTabSz="914400" rtl="0" eaLnBrk="0" fontAlgn="base" latinLnBrk="0" hangingPunct="0">
            <a:lnSpc>
              <a:spcPct val="100000"/>
            </a:lnSpc>
            <a:spcBef>
              <a:spcPct val="0"/>
            </a:spcBef>
            <a:spcAft>
              <a:spcPct val="0"/>
            </a:spcAft>
            <a:buClrTx/>
            <a:buSzTx/>
            <a:buFontTx/>
            <a:buNone/>
            <a:tabLst/>
          </a:pP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CL</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pred</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(L/day) = CL</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(L/day) </a:t>
          </a:r>
          <a:r>
            <a:rPr kumimoji="0" lang="en-US" altLang="ja-JP" sz="1400" b="0" i="0" u="none" strike="noStrike" cap="none" normalizeH="0" baseline="0">
              <a:ln>
                <a:noFill/>
              </a:ln>
              <a:solidFill>
                <a:schemeClr val="tx1"/>
              </a:solidFill>
              <a:effectLst/>
              <a:latin typeface="Times New Roman" panose="02020603050405020304" pitchFamily="18" charset="0"/>
              <a:ea typeface="Yu Gothic UI" panose="020B0500000000000000" pitchFamily="50" charset="-128"/>
              <a:cs typeface="Times New Roman" panose="02020603050405020304" pitchFamily="18" charset="0"/>
            </a:rPr>
            <a:t>×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human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eCL</a:t>
          </a:r>
          <a:endParaRPr kumimoji="0" lang="en-US" altLang="ja-JP" sz="1400" b="0" i="0" u="none" strike="noStrike" cap="none" normalizeH="0" baseline="0">
            <a:ln>
              <a:noFill/>
            </a:ln>
            <a:solidFill>
              <a:schemeClr val="tx1"/>
            </a:solidFill>
            <a:effectLst/>
            <a:latin typeface="Times New Roman" panose="02020603050405020304" pitchFamily="18" charset="0"/>
            <a:cs typeface="Times New Roman" panose="02020603050405020304" pitchFamily="18" charset="0"/>
          </a:endParaRPr>
        </a:p>
        <a:p>
          <a:pPr marR="0" lvl="0" indent="0" algn="l" defTabSz="914400" rtl="0" eaLnBrk="0" fontAlgn="base" latinLnBrk="0" hangingPunct="0">
            <a:lnSpc>
              <a:spcPct val="100000"/>
            </a:lnSpc>
            <a:spcBef>
              <a:spcPct val="0"/>
            </a:spcBef>
            <a:spcAft>
              <a:spcPct val="0"/>
            </a:spcAft>
            <a:buClrTx/>
            <a:buSzTx/>
            <a:buFontTx/>
            <a:buNone/>
            <a:tabLst/>
          </a:pP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Q</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pred</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(L/day) = Q</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(L/day) </a:t>
          </a:r>
          <a:r>
            <a:rPr kumimoji="0" lang="en-US" altLang="ja-JP" sz="1400" b="0" i="0" u="none" strike="noStrike" cap="none" normalizeH="0" baseline="0">
              <a:ln>
                <a:noFill/>
              </a:ln>
              <a:solidFill>
                <a:schemeClr val="tx1"/>
              </a:solidFill>
              <a:effectLst/>
              <a:latin typeface="Times New Roman" panose="02020603050405020304" pitchFamily="18" charset="0"/>
              <a:ea typeface="Yu Gothic UI" panose="020B0500000000000000" pitchFamily="50" charset="-128"/>
              <a:cs typeface="Times New Roman" panose="02020603050405020304" pitchFamily="18" charset="0"/>
            </a:rPr>
            <a:t>×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human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eQ 	</a:t>
          </a:r>
          <a:endParaRPr kumimoji="0" lang="en-US" altLang="ja-JP" sz="1400" b="0" i="0" u="none" strike="noStrike" cap="none" normalizeH="0" baseline="0">
            <a:ln>
              <a:noFill/>
            </a:ln>
            <a:solidFill>
              <a:schemeClr val="tx1"/>
            </a:solidFill>
            <a:effectLst/>
            <a:latin typeface="Times New Roman" panose="02020603050405020304" pitchFamily="18" charset="0"/>
            <a:cs typeface="Times New Roman" panose="02020603050405020304" pitchFamily="18" charset="0"/>
          </a:endParaRPr>
        </a:p>
        <a:p>
          <a:pPr marR="0" lvl="0" indent="0" algn="l" defTabSz="914400" rtl="0" eaLnBrk="0" fontAlgn="base" latinLnBrk="0" hangingPunct="0">
            <a:lnSpc>
              <a:spcPct val="100000"/>
            </a:lnSpc>
            <a:spcBef>
              <a:spcPct val="0"/>
            </a:spcBef>
            <a:spcAft>
              <a:spcPct val="0"/>
            </a:spcAft>
            <a:buClrTx/>
            <a:buSzTx/>
            <a:buFontTx/>
            <a:buNone/>
            <a:tabLst/>
          </a:pP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Vc</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pred</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 = Vc</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 </a:t>
          </a:r>
          <a:r>
            <a:rPr kumimoji="0" lang="en-US" altLang="ja-JP" sz="1400" b="0" i="0" u="none" strike="noStrike" cap="none" normalizeH="0" baseline="0">
              <a:ln>
                <a:noFill/>
              </a:ln>
              <a:solidFill>
                <a:schemeClr val="tx1"/>
              </a:solidFill>
              <a:effectLst/>
              <a:latin typeface="Times New Roman" panose="02020603050405020304" pitchFamily="18" charset="0"/>
              <a:ea typeface="Yu Gothic UI" panose="020B0500000000000000" pitchFamily="50" charset="-128"/>
              <a:cs typeface="Times New Roman" panose="02020603050405020304" pitchFamily="18" charset="0"/>
            </a:rPr>
            <a:t>×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human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eVc </a:t>
          </a:r>
          <a:endParaRPr kumimoji="0" lang="en-US" altLang="ja-JP" sz="1400" b="0" i="0" u="none" strike="noStrike" cap="none" normalizeH="0" baseline="0">
            <a:ln>
              <a:noFill/>
            </a:ln>
            <a:solidFill>
              <a:schemeClr val="tx1"/>
            </a:solidFill>
            <a:effectLst/>
            <a:latin typeface="Times New Roman" panose="02020603050405020304" pitchFamily="18" charset="0"/>
            <a:cs typeface="Times New Roman" panose="02020603050405020304" pitchFamily="18" charset="0"/>
          </a:endParaRPr>
        </a:p>
        <a:p>
          <a:pPr marR="0" lvl="0" indent="0" algn="l" defTabSz="914400" rtl="0" eaLnBrk="0" fontAlgn="base" latinLnBrk="0" hangingPunct="0">
            <a:lnSpc>
              <a:spcPct val="100000"/>
            </a:lnSpc>
            <a:spcBef>
              <a:spcPct val="0"/>
            </a:spcBef>
            <a:spcAft>
              <a:spcPct val="0"/>
            </a:spcAft>
            <a:buClrTx/>
            <a:buSzTx/>
            <a:buFontTx/>
            <a:buNone/>
            <a:tabLst/>
          </a:pP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Vp</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pred</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 = Vp</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 </a:t>
          </a:r>
          <a:r>
            <a:rPr kumimoji="0" lang="en-US" altLang="ja-JP" sz="1400" b="0" i="0" u="none" strike="noStrike" cap="none" normalizeH="0" baseline="0">
              <a:ln>
                <a:noFill/>
              </a:ln>
              <a:solidFill>
                <a:schemeClr val="tx1"/>
              </a:solidFill>
              <a:effectLst/>
              <a:latin typeface="Times New Roman" panose="02020603050405020304" pitchFamily="18" charset="0"/>
              <a:ea typeface="Yu Gothic UI" panose="020B0500000000000000" pitchFamily="50" charset="-128"/>
              <a:cs typeface="Times New Roman" panose="02020603050405020304" pitchFamily="18" charset="0"/>
            </a:rPr>
            <a:t>×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human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eVp </a:t>
          </a:r>
          <a:endPar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457200</xdr:colOff>
      <xdr:row>15</xdr:row>
      <xdr:rowOff>219075</xdr:rowOff>
    </xdr:from>
    <xdr:to>
      <xdr:col>14</xdr:col>
      <xdr:colOff>0</xdr:colOff>
      <xdr:row>28</xdr:row>
      <xdr:rowOff>123825</xdr:rowOff>
    </xdr:to>
    <xdr:graphicFrame macro="">
      <xdr:nvGraphicFramePr>
        <xdr:cNvPr id="2" name="グラフ 1">
          <a:extLst>
            <a:ext uri="{FF2B5EF4-FFF2-40B4-BE49-F238E27FC236}">
              <a16:creationId xmlns:a16="http://schemas.microsoft.com/office/drawing/2014/main" id="{211F29F9-4011-4376-8D73-1AC39F5E91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161926</xdr:colOff>
      <xdr:row>2</xdr:row>
      <xdr:rowOff>159752</xdr:rowOff>
    </xdr:from>
    <xdr:to>
      <xdr:col>14</xdr:col>
      <xdr:colOff>152401</xdr:colOff>
      <xdr:row>7</xdr:row>
      <xdr:rowOff>65213</xdr:rowOff>
    </xdr:to>
    <xdr:sp macro="" textlink="">
      <xdr:nvSpPr>
        <xdr:cNvPr id="3" name="Rectangle 13">
          <a:extLst>
            <a:ext uri="{FF2B5EF4-FFF2-40B4-BE49-F238E27FC236}">
              <a16:creationId xmlns:a16="http://schemas.microsoft.com/office/drawing/2014/main" id="{C418585D-3BCB-4640-BDC5-A3E4A0C37AF5}"/>
            </a:ext>
          </a:extLst>
        </xdr:cNvPr>
        <xdr:cNvSpPr>
          <a:spLocks noChangeArrowheads="1"/>
        </xdr:cNvSpPr>
      </xdr:nvSpPr>
      <xdr:spPr bwMode="auto">
        <a:xfrm>
          <a:off x="6953251" y="636002"/>
          <a:ext cx="5133975" cy="133421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R="0" lvl="0" indent="0" algn="l" defTabSz="914400" rtl="0" eaLnBrk="0" fontAlgn="base" latinLnBrk="0" hangingPunct="0">
            <a:lnSpc>
              <a:spcPct val="100000"/>
            </a:lnSpc>
            <a:spcBef>
              <a:spcPct val="0"/>
            </a:spcBef>
            <a:spcAft>
              <a:spcPct val="0"/>
            </a:spcAft>
            <a:buClrTx/>
            <a:buSzTx/>
            <a:buFontTx/>
            <a:buNone/>
            <a:tabLst/>
          </a:pP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CL</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pred</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(L/day) = CL</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(L/day) </a:t>
          </a:r>
          <a:r>
            <a:rPr kumimoji="0" lang="en-US" altLang="ja-JP" sz="1400" b="0" i="0" u="none" strike="noStrike" cap="none" normalizeH="0" baseline="0">
              <a:ln>
                <a:noFill/>
              </a:ln>
              <a:solidFill>
                <a:schemeClr val="tx1"/>
              </a:solidFill>
              <a:effectLst/>
              <a:latin typeface="Times New Roman" panose="02020603050405020304" pitchFamily="18" charset="0"/>
              <a:ea typeface="Yu Gothic UI" panose="020B0500000000000000" pitchFamily="50" charset="-128"/>
              <a:cs typeface="Times New Roman" panose="02020603050405020304" pitchFamily="18" charset="0"/>
            </a:rPr>
            <a:t>×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human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eCL</a:t>
          </a:r>
          <a:endParaRPr kumimoji="0" lang="en-US" altLang="ja-JP" sz="1400" b="0" i="0" u="none" strike="noStrike" cap="none" normalizeH="0" baseline="0">
            <a:ln>
              <a:noFill/>
            </a:ln>
            <a:solidFill>
              <a:schemeClr val="tx1"/>
            </a:solidFill>
            <a:effectLst/>
            <a:latin typeface="Times New Roman" panose="02020603050405020304" pitchFamily="18" charset="0"/>
            <a:cs typeface="Times New Roman" panose="02020603050405020304" pitchFamily="18" charset="0"/>
          </a:endParaRPr>
        </a:p>
        <a:p>
          <a:pPr marR="0" lvl="0" indent="0" algn="l" defTabSz="914400" rtl="0" eaLnBrk="0" fontAlgn="base" latinLnBrk="0" hangingPunct="0">
            <a:lnSpc>
              <a:spcPct val="100000"/>
            </a:lnSpc>
            <a:spcBef>
              <a:spcPct val="0"/>
            </a:spcBef>
            <a:spcAft>
              <a:spcPct val="0"/>
            </a:spcAft>
            <a:buClrTx/>
            <a:buSzTx/>
            <a:buFontTx/>
            <a:buNone/>
            <a:tabLst/>
          </a:pP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Q</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pred</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(L/day) = Q</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(L/day) </a:t>
          </a:r>
          <a:r>
            <a:rPr kumimoji="0" lang="en-US" altLang="ja-JP" sz="1400" b="0" i="0" u="none" strike="noStrike" cap="none" normalizeH="0" baseline="0">
              <a:ln>
                <a:noFill/>
              </a:ln>
              <a:solidFill>
                <a:schemeClr val="tx1"/>
              </a:solidFill>
              <a:effectLst/>
              <a:latin typeface="Times New Roman" panose="02020603050405020304" pitchFamily="18" charset="0"/>
              <a:ea typeface="Yu Gothic UI" panose="020B0500000000000000" pitchFamily="50" charset="-128"/>
              <a:cs typeface="Times New Roman" panose="02020603050405020304" pitchFamily="18" charset="0"/>
            </a:rPr>
            <a:t>×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human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eQ 	</a:t>
          </a:r>
          <a:endParaRPr kumimoji="0" lang="en-US" altLang="ja-JP" sz="1400" b="0" i="0" u="none" strike="noStrike" cap="none" normalizeH="0" baseline="0">
            <a:ln>
              <a:noFill/>
            </a:ln>
            <a:solidFill>
              <a:schemeClr val="tx1"/>
            </a:solidFill>
            <a:effectLst/>
            <a:latin typeface="Times New Roman" panose="02020603050405020304" pitchFamily="18" charset="0"/>
            <a:cs typeface="Times New Roman" panose="02020603050405020304" pitchFamily="18" charset="0"/>
          </a:endParaRPr>
        </a:p>
        <a:p>
          <a:pPr marR="0" lvl="0" indent="0" algn="l" defTabSz="914400" rtl="0" eaLnBrk="0" fontAlgn="base" latinLnBrk="0" hangingPunct="0">
            <a:lnSpc>
              <a:spcPct val="100000"/>
            </a:lnSpc>
            <a:spcBef>
              <a:spcPct val="0"/>
            </a:spcBef>
            <a:spcAft>
              <a:spcPct val="0"/>
            </a:spcAft>
            <a:buClrTx/>
            <a:buSzTx/>
            <a:buFontTx/>
            <a:buNone/>
            <a:tabLst/>
          </a:pP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Vc</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pred</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 = Vc</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 </a:t>
          </a:r>
          <a:r>
            <a:rPr kumimoji="0" lang="en-US" altLang="ja-JP" sz="1400" b="0" i="0" u="none" strike="noStrike" cap="none" normalizeH="0" baseline="0">
              <a:ln>
                <a:noFill/>
              </a:ln>
              <a:solidFill>
                <a:schemeClr val="tx1"/>
              </a:solidFill>
              <a:effectLst/>
              <a:latin typeface="Times New Roman" panose="02020603050405020304" pitchFamily="18" charset="0"/>
              <a:ea typeface="Yu Gothic UI" panose="020B0500000000000000" pitchFamily="50" charset="-128"/>
              <a:cs typeface="Times New Roman" panose="02020603050405020304" pitchFamily="18" charset="0"/>
            </a:rPr>
            <a:t>×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human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eVc </a:t>
          </a:r>
          <a:endParaRPr kumimoji="0" lang="en-US" altLang="ja-JP" sz="1400" b="0" i="0" u="none" strike="noStrike" cap="none" normalizeH="0" baseline="0">
            <a:ln>
              <a:noFill/>
            </a:ln>
            <a:solidFill>
              <a:schemeClr val="tx1"/>
            </a:solidFill>
            <a:effectLst/>
            <a:latin typeface="Times New Roman" panose="02020603050405020304" pitchFamily="18" charset="0"/>
            <a:cs typeface="Times New Roman" panose="02020603050405020304" pitchFamily="18" charset="0"/>
          </a:endParaRPr>
        </a:p>
        <a:p>
          <a:pPr marR="0" lvl="0" indent="0" algn="l" defTabSz="914400" rtl="0" eaLnBrk="0" fontAlgn="base" latinLnBrk="0" hangingPunct="0">
            <a:lnSpc>
              <a:spcPct val="100000"/>
            </a:lnSpc>
            <a:spcBef>
              <a:spcPct val="0"/>
            </a:spcBef>
            <a:spcAft>
              <a:spcPct val="0"/>
            </a:spcAft>
            <a:buClrTx/>
            <a:buSzTx/>
            <a:buFontTx/>
            <a:buNone/>
            <a:tabLst/>
          </a:pP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Vp</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pred</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 = Vp</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(L) </a:t>
          </a:r>
          <a:r>
            <a:rPr kumimoji="0" lang="en-US" altLang="ja-JP" sz="1400" b="0" i="0" u="none" strike="noStrike" cap="none" normalizeH="0" baseline="0">
              <a:ln>
                <a:noFill/>
              </a:ln>
              <a:solidFill>
                <a:schemeClr val="tx1"/>
              </a:solidFill>
              <a:effectLst/>
              <a:latin typeface="Times New Roman" panose="02020603050405020304" pitchFamily="18" charset="0"/>
              <a:ea typeface="Yu Gothic UI" panose="020B0500000000000000" pitchFamily="50" charset="-128"/>
              <a:cs typeface="Times New Roman" panose="02020603050405020304" pitchFamily="18" charset="0"/>
            </a:rPr>
            <a:t>×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human </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 BW</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marmoset</a:t>
          </a:r>
          <a:r>
            <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a:t>
          </a:r>
          <a:r>
            <a:rPr kumimoji="0" lang="en-US" altLang="ja-JP" sz="1400" b="0" i="0" u="none" strike="noStrike" cap="none" normalizeH="0" baseline="3000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rPr>
            <a:t>eVp </a:t>
          </a:r>
          <a:endParaRPr kumimoji="0" lang="en-US" altLang="ja-JP" sz="1400" b="0" i="0" u="none" strike="noStrike" cap="none" normalizeH="0" baseline="0">
            <a:ln>
              <a:noFill/>
            </a:ln>
            <a:solidFill>
              <a:schemeClr val="tx1"/>
            </a:solidFill>
            <a:effectLst/>
            <a:latin typeface="Times New Roman" panose="02020603050405020304" pitchFamily="18" charset="0"/>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i.org/10.1016/j.dmpk.2017.05.002" TargetMode="External"/><Relationship Id="rId1" Type="http://schemas.openxmlformats.org/officeDocument/2006/relationships/hyperlink" Target="https://doi.org/10.1080/00498254.2020.187111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A555F-DC0A-492A-B74B-027F5DBCE747}">
  <dimension ref="A1:B21"/>
  <sheetViews>
    <sheetView tabSelected="1" workbookViewId="0"/>
  </sheetViews>
  <sheetFormatPr defaultRowHeight="18.75"/>
  <sheetData>
    <row r="1" spans="1:2" ht="19.5">
      <c r="A1" s="40" t="s">
        <v>85</v>
      </c>
    </row>
    <row r="2" spans="1:2">
      <c r="A2" t="s">
        <v>84</v>
      </c>
    </row>
    <row r="3" spans="1:2">
      <c r="A3" t="s">
        <v>87</v>
      </c>
    </row>
    <row r="4" spans="1:2">
      <c r="B4" s="83" t="s">
        <v>86</v>
      </c>
    </row>
    <row r="5" spans="1:2">
      <c r="A5" t="s">
        <v>88</v>
      </c>
    </row>
    <row r="6" spans="1:2">
      <c r="A6" t="s">
        <v>120</v>
      </c>
    </row>
    <row r="7" spans="1:2">
      <c r="A7" t="s">
        <v>119</v>
      </c>
    </row>
    <row r="9" spans="1:2" ht="19.5">
      <c r="A9" s="40" t="s">
        <v>90</v>
      </c>
    </row>
    <row r="10" spans="1:2">
      <c r="A10" t="s">
        <v>94</v>
      </c>
    </row>
    <row r="11" spans="1:2">
      <c r="A11" t="s">
        <v>91</v>
      </c>
    </row>
    <row r="13" spans="1:2" ht="19.5">
      <c r="A13" s="40" t="s">
        <v>92</v>
      </c>
    </row>
    <row r="14" spans="1:2">
      <c r="A14" t="s">
        <v>100</v>
      </c>
    </row>
    <row r="16" spans="1:2" ht="19.5">
      <c r="A16" s="40" t="s">
        <v>96</v>
      </c>
    </row>
    <row r="17" spans="1:2">
      <c r="A17" t="s">
        <v>101</v>
      </c>
    </row>
    <row r="19" spans="1:2" ht="19.5">
      <c r="A19" s="40" t="s">
        <v>106</v>
      </c>
    </row>
    <row r="20" spans="1:2">
      <c r="A20" t="s">
        <v>117</v>
      </c>
    </row>
    <row r="21" spans="1:2">
      <c r="B21" s="83" t="s">
        <v>107</v>
      </c>
    </row>
  </sheetData>
  <phoneticPr fontId="2"/>
  <hyperlinks>
    <hyperlink ref="B4" r:id="rId1" xr:uid="{7A30E2CD-44F7-4213-95F5-8499CEC3C64D}"/>
    <hyperlink ref="B21" r:id="rId2" xr:uid="{3DB8D0E2-2EE3-4CDE-AD68-C730723C80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4E66B-ED16-43DE-9900-2E7177FB210D}">
  <dimension ref="A1:U54"/>
  <sheetViews>
    <sheetView workbookViewId="0"/>
  </sheetViews>
  <sheetFormatPr defaultRowHeight="18.75"/>
  <cols>
    <col min="1" max="1" width="19.375" customWidth="1"/>
    <col min="2" max="2" width="18" customWidth="1"/>
    <col min="3" max="3" width="12.25" customWidth="1"/>
    <col min="4" max="4" width="14.25" bestFit="1" customWidth="1"/>
    <col min="5" max="5" width="12.5" customWidth="1"/>
    <col min="6" max="6" width="12.75" customWidth="1"/>
    <col min="7" max="7" width="11.125" customWidth="1"/>
    <col min="8" max="8" width="10.875" customWidth="1"/>
    <col min="9" max="9" width="3.5" customWidth="1"/>
    <col min="10" max="10" width="9.25" customWidth="1"/>
    <col min="11" max="11" width="10.375" customWidth="1"/>
    <col min="12" max="12" width="3.125" customWidth="1"/>
    <col min="13" max="13" width="11.375" customWidth="1"/>
    <col min="14" max="14" width="10.125" customWidth="1"/>
    <col min="17" max="17" width="8.125" customWidth="1"/>
    <col min="18" max="18" width="10.25" customWidth="1"/>
    <col min="19" max="19" width="9.375" customWidth="1"/>
    <col min="20" max="20" width="9" customWidth="1"/>
    <col min="21" max="21" width="12.375" customWidth="1"/>
  </cols>
  <sheetData>
    <row r="1" spans="1:17">
      <c r="A1" s="37" t="s">
        <v>114</v>
      </c>
    </row>
    <row r="2" spans="1:17">
      <c r="A2" s="4" t="s">
        <v>111</v>
      </c>
    </row>
    <row r="3" spans="1:17" ht="37.5">
      <c r="A3" s="48" t="s">
        <v>116</v>
      </c>
      <c r="B3" s="46" t="s">
        <v>50</v>
      </c>
      <c r="C3" s="41" t="s">
        <v>51</v>
      </c>
      <c r="D3" s="12" t="s">
        <v>6</v>
      </c>
      <c r="E3" s="12" t="s">
        <v>7</v>
      </c>
      <c r="F3" s="44" t="s">
        <v>49</v>
      </c>
    </row>
    <row r="4" spans="1:17">
      <c r="A4" s="2" t="s">
        <v>3</v>
      </c>
      <c r="B4" s="45">
        <v>4.5874462200000002E-3</v>
      </c>
      <c r="C4" s="15">
        <v>0.73</v>
      </c>
      <c r="D4" s="13">
        <v>0.35</v>
      </c>
      <c r="E4" s="13">
        <v>70</v>
      </c>
      <c r="F4" s="79">
        <f>B4*(E4/D4)^C4</f>
        <v>0.21944358153183421</v>
      </c>
    </row>
    <row r="5" spans="1:17">
      <c r="A5" s="2" t="s">
        <v>4</v>
      </c>
      <c r="B5" s="45">
        <v>2.6050473960000001E-2</v>
      </c>
      <c r="C5" s="15">
        <v>0.59</v>
      </c>
      <c r="D5" s="13">
        <v>0.35</v>
      </c>
      <c r="E5" s="13">
        <v>70</v>
      </c>
      <c r="F5" s="79">
        <f>B5*(E5/D5)^C5</f>
        <v>0.59350355774007713</v>
      </c>
    </row>
    <row r="6" spans="1:17">
      <c r="A6" s="3" t="s">
        <v>2</v>
      </c>
      <c r="B6" s="45">
        <v>1.9882669799999999E-2</v>
      </c>
      <c r="C6" s="15">
        <v>0.95</v>
      </c>
      <c r="D6" s="13">
        <v>0.35</v>
      </c>
      <c r="E6" s="13">
        <v>70</v>
      </c>
      <c r="F6" s="80">
        <f>B6*(E6/D6)^C6</f>
        <v>3.0510771958230896</v>
      </c>
    </row>
    <row r="7" spans="1:17">
      <c r="A7" s="3" t="s">
        <v>5</v>
      </c>
      <c r="B7" s="45">
        <v>1.6375982349999998E-2</v>
      </c>
      <c r="C7" s="15">
        <v>0.97</v>
      </c>
      <c r="D7" s="13">
        <v>0.35</v>
      </c>
      <c r="E7" s="13">
        <v>70</v>
      </c>
      <c r="F7" s="80">
        <f>B7*(E7/D7)^C7</f>
        <v>2.7938716921181261</v>
      </c>
    </row>
    <row r="8" spans="1:17">
      <c r="C8" s="4" t="s">
        <v>118</v>
      </c>
      <c r="D8" s="4"/>
      <c r="E8" s="4"/>
      <c r="F8" s="4"/>
      <c r="G8" s="4"/>
    </row>
    <row r="10" spans="1:17">
      <c r="A10" s="87" t="s">
        <v>48</v>
      </c>
      <c r="B10" s="87"/>
      <c r="C10" s="87"/>
      <c r="D10" s="87"/>
      <c r="E10" s="87"/>
      <c r="F10" s="87"/>
      <c r="G10" s="87"/>
      <c r="H10" s="87"/>
      <c r="I10" s="87"/>
      <c r="J10" s="87"/>
      <c r="K10" s="87"/>
      <c r="L10" s="87"/>
      <c r="M10" s="87"/>
      <c r="N10" s="87"/>
      <c r="O10" s="87"/>
      <c r="P10" s="87"/>
      <c r="Q10" s="87"/>
    </row>
    <row r="11" spans="1:17" ht="24">
      <c r="A11" s="4" t="s">
        <v>46</v>
      </c>
    </row>
    <row r="12" spans="1:17" ht="19.5" thickBot="1">
      <c r="A12" s="4" t="s">
        <v>93</v>
      </c>
    </row>
    <row r="13" spans="1:17" ht="37.5" customHeight="1">
      <c r="A13" s="5" t="s">
        <v>12</v>
      </c>
      <c r="B13" s="18" t="s">
        <v>13</v>
      </c>
      <c r="C13" s="19" t="s">
        <v>47</v>
      </c>
      <c r="D13" s="42" t="s">
        <v>14</v>
      </c>
      <c r="E13" s="21" t="s">
        <v>15</v>
      </c>
      <c r="G13" s="14"/>
      <c r="H13" s="14"/>
      <c r="I13" s="14"/>
      <c r="J13" s="14"/>
      <c r="K13" s="14"/>
      <c r="L13" s="14"/>
      <c r="M13" s="14"/>
      <c r="N13" s="14"/>
    </row>
    <row r="14" spans="1:17" ht="19.5" customHeight="1" thickBot="1">
      <c r="A14" s="5"/>
      <c r="B14" s="22">
        <v>70</v>
      </c>
      <c r="C14" s="47">
        <v>1</v>
      </c>
      <c r="D14" s="43">
        <f>1*70</f>
        <v>70</v>
      </c>
      <c r="E14" s="23">
        <v>0.1</v>
      </c>
      <c r="F14" s="78"/>
      <c r="G14" s="40"/>
      <c r="H14" s="7" t="s">
        <v>98</v>
      </c>
      <c r="M14" s="7" t="s">
        <v>99</v>
      </c>
    </row>
    <row r="15" spans="1:17" ht="16.5" customHeight="1">
      <c r="A15" s="5"/>
      <c r="B15" s="5"/>
      <c r="C15" s="5"/>
      <c r="D15" s="5"/>
      <c r="E15" s="5"/>
      <c r="F15" s="5"/>
      <c r="H15" s="4"/>
    </row>
    <row r="16" spans="1:17" ht="11.25" customHeight="1" thickBot="1"/>
    <row r="17" spans="1:13" ht="33.75" customHeight="1">
      <c r="A17" s="88" t="s">
        <v>95</v>
      </c>
      <c r="B17" s="18" t="s">
        <v>16</v>
      </c>
      <c r="C17" s="20" t="s">
        <v>17</v>
      </c>
      <c r="D17" s="20" t="s">
        <v>18</v>
      </c>
      <c r="E17" s="24" t="s">
        <v>19</v>
      </c>
      <c r="F17" s="5"/>
      <c r="G17" s="5"/>
      <c r="H17" s="5"/>
      <c r="I17" s="5"/>
      <c r="J17" s="5"/>
      <c r="K17" s="5"/>
      <c r="L17" s="5"/>
      <c r="M17" s="5"/>
    </row>
    <row r="18" spans="1:13" ht="21" customHeight="1">
      <c r="A18" s="89"/>
      <c r="B18" s="79">
        <f>F4</f>
        <v>0.21944358153183421</v>
      </c>
      <c r="C18" s="79">
        <f>F5</f>
        <v>0.59350355774007713</v>
      </c>
      <c r="D18" s="80">
        <f>F6</f>
        <v>3.0510771958230896</v>
      </c>
      <c r="E18" s="81">
        <f>F7</f>
        <v>2.7938716921181261</v>
      </c>
    </row>
    <row r="19" spans="1:13" ht="6" customHeight="1">
      <c r="B19" s="25"/>
      <c r="C19" s="25"/>
      <c r="D19" s="25"/>
      <c r="E19" s="25"/>
    </row>
    <row r="20" spans="1:13">
      <c r="A20" s="17" t="s">
        <v>20</v>
      </c>
      <c r="B20" s="17" t="s">
        <v>21</v>
      </c>
      <c r="C20" s="26">
        <f>B18/D18</f>
        <v>7.1923313455408949E-2</v>
      </c>
      <c r="D20" s="27"/>
      <c r="E20" s="26"/>
    </row>
    <row r="21" spans="1:13">
      <c r="A21" s="17" t="s">
        <v>22</v>
      </c>
      <c r="B21" s="17" t="s">
        <v>23</v>
      </c>
      <c r="C21" s="26">
        <f>C18/D18</f>
        <v>0.19452262910705134</v>
      </c>
      <c r="D21" s="27"/>
      <c r="E21" s="28"/>
      <c r="F21" s="29"/>
    </row>
    <row r="22" spans="1:13">
      <c r="A22" s="17" t="s">
        <v>24</v>
      </c>
      <c r="B22" s="17" t="s">
        <v>25</v>
      </c>
      <c r="C22" s="26">
        <f>(D18*C21)/E18</f>
        <v>0.21243049901483577</v>
      </c>
      <c r="D22" s="27"/>
      <c r="E22" s="26"/>
    </row>
    <row r="23" spans="1:13" ht="6" customHeight="1">
      <c r="A23" s="17"/>
      <c r="B23" s="17" t="s">
        <v>26</v>
      </c>
      <c r="C23" s="5"/>
    </row>
    <row r="24" spans="1:13" ht="20.25">
      <c r="A24" s="27" t="s">
        <v>27</v>
      </c>
      <c r="B24" s="14" t="s">
        <v>28</v>
      </c>
      <c r="C24" s="5"/>
      <c r="F24" s="30">
        <f>0.5*((C20+C21+C22)-SQRT((C20+C21+C22)^2-4*C20*C22))</f>
        <v>3.4372484483675858E-2</v>
      </c>
    </row>
    <row r="25" spans="1:13">
      <c r="A25" s="17" t="s">
        <v>29</v>
      </c>
      <c r="B25" s="17" t="s">
        <v>30</v>
      </c>
      <c r="C25" s="30">
        <f>(C22*C20)/F24</f>
        <v>0.44450395709362006</v>
      </c>
    </row>
    <row r="26" spans="1:13">
      <c r="A26" s="17" t="s">
        <v>79</v>
      </c>
      <c r="B26" s="14" t="s">
        <v>31</v>
      </c>
      <c r="C26" s="5"/>
      <c r="E26" s="31">
        <f>D14*1000*(C25-C22)/(D18*1000*(C25-F24))</f>
        <v>12.982167861128293</v>
      </c>
    </row>
    <row r="27" spans="1:13" ht="18" customHeight="1">
      <c r="A27" s="17" t="s">
        <v>80</v>
      </c>
      <c r="B27" s="14" t="s">
        <v>32</v>
      </c>
      <c r="C27" s="5"/>
      <c r="E27" s="31">
        <f>D14*1000*(C22-F24)/(D18*1000*(C25-F24))</f>
        <v>9.9605489261852753</v>
      </c>
      <c r="K27" s="5"/>
    </row>
    <row r="28" spans="1:13">
      <c r="A28" s="32" t="s">
        <v>97</v>
      </c>
    </row>
    <row r="29" spans="1:13" ht="20.25">
      <c r="A29" s="17" t="s">
        <v>33</v>
      </c>
      <c r="B29" s="14" t="s">
        <v>34</v>
      </c>
      <c r="F29" s="33" t="s">
        <v>35</v>
      </c>
    </row>
    <row r="30" spans="1:13" ht="20.25">
      <c r="A30" s="17" t="s">
        <v>36</v>
      </c>
      <c r="B30" s="14" t="s">
        <v>37</v>
      </c>
      <c r="F30" s="33" t="s">
        <v>38</v>
      </c>
      <c r="G30" s="33"/>
      <c r="H30" s="33"/>
    </row>
    <row r="32" spans="1:13" ht="19.5" thickBot="1">
      <c r="A32" s="4" t="s">
        <v>103</v>
      </c>
      <c r="D32" s="17"/>
      <c r="E32" s="5"/>
      <c r="J32" s="90" t="s">
        <v>104</v>
      </c>
      <c r="K32" s="90"/>
      <c r="L32" s="87"/>
      <c r="M32" s="87"/>
    </row>
    <row r="33" spans="1:21" ht="39.75" thickBot="1">
      <c r="A33" s="34" t="s">
        <v>112</v>
      </c>
      <c r="B33" s="1" t="s">
        <v>39</v>
      </c>
      <c r="C33" s="1" t="s">
        <v>40</v>
      </c>
      <c r="D33" s="86" t="s">
        <v>41</v>
      </c>
      <c r="E33" s="13" t="s">
        <v>42</v>
      </c>
      <c r="F33" s="13" t="s">
        <v>43</v>
      </c>
      <c r="G33" s="13" t="s">
        <v>44</v>
      </c>
      <c r="H33" s="13" t="s">
        <v>45</v>
      </c>
      <c r="J33" s="6" t="s">
        <v>0</v>
      </c>
      <c r="K33" s="6" t="s">
        <v>1</v>
      </c>
      <c r="M33" s="1" t="s">
        <v>89</v>
      </c>
    </row>
    <row r="34" spans="1:21">
      <c r="A34" s="5">
        <v>2E-3</v>
      </c>
      <c r="B34" s="16">
        <f t="shared" ref="B34:B54" si="0">$E$26*(1-EXP(-$C$25*A34))/($E$14*$C$25)+$E$27*(1-EXP(-$F$24*A34))/($E$14*$F$24)</f>
        <v>0.45873211022053073</v>
      </c>
      <c r="C34" s="16">
        <f t="shared" ref="C34:C54" si="1">$E$26*((1-EXP(-$E$14*$C$25))/($E$14*$C$25))*EXP(-($C$25*(A34-$E$14)))+$E$27*((1-EXP(-$E$14*$F$24))/($E$14*$F$24))*EXP(-$F$24*(A34-$E$14))</f>
        <v>23.240226902405723</v>
      </c>
      <c r="D34" s="35">
        <f>IF(A34&lt;$E$14,B34,C34)</f>
        <v>0.45873211022053073</v>
      </c>
      <c r="E34" s="16">
        <f t="shared" ref="E34:E54" si="2">D34*2</f>
        <v>0.91746422044106146</v>
      </c>
      <c r="F34" s="16">
        <f t="shared" ref="F34:F54" si="3">D34*3</f>
        <v>1.3761963306615921</v>
      </c>
      <c r="G34" s="16">
        <f t="shared" ref="G34:G54" si="4">D34/2</f>
        <v>0.22936605511026537</v>
      </c>
      <c r="H34" s="16">
        <f t="shared" ref="H34:H54" si="5">D34/3</f>
        <v>0.15291070340684357</v>
      </c>
      <c r="J34" s="5">
        <v>0.12</v>
      </c>
      <c r="K34" s="16">
        <v>32.032171271341099</v>
      </c>
      <c r="M34" s="16">
        <v>9.3370731395175</v>
      </c>
    </row>
    <row r="35" spans="1:21" ht="24" customHeight="1">
      <c r="A35" s="5">
        <v>5.0000000000000001E-3</v>
      </c>
      <c r="B35" s="16">
        <f t="shared" si="0"/>
        <v>1.146372251684304</v>
      </c>
      <c r="C35" s="16">
        <f t="shared" si="1"/>
        <v>23.221523270899695</v>
      </c>
      <c r="D35" s="35">
        <f t="shared" ref="D35:D54" si="6">IF(A35&lt;$E$14,B35,C35)</f>
        <v>1.146372251684304</v>
      </c>
      <c r="E35" s="16">
        <f t="shared" si="2"/>
        <v>2.292744503368608</v>
      </c>
      <c r="F35" s="16">
        <f t="shared" si="3"/>
        <v>3.439116755052912</v>
      </c>
      <c r="G35" s="16">
        <f t="shared" si="4"/>
        <v>0.57318612584215201</v>
      </c>
      <c r="H35" s="16">
        <f t="shared" si="5"/>
        <v>0.38212408389476799</v>
      </c>
      <c r="J35" s="11">
        <v>0.14211669779785999</v>
      </c>
      <c r="K35" s="16">
        <v>28.417702426404901</v>
      </c>
      <c r="M35" s="16">
        <v>10.040038880983396</v>
      </c>
    </row>
    <row r="36" spans="1:21" ht="18.75" customHeight="1">
      <c r="A36" s="1">
        <v>0.01</v>
      </c>
      <c r="B36" s="16">
        <f t="shared" si="0"/>
        <v>2.2912194718061674</v>
      </c>
      <c r="C36" s="16">
        <f t="shared" si="1"/>
        <v>23.190403114066033</v>
      </c>
      <c r="D36" s="35">
        <f t="shared" si="6"/>
        <v>2.2912194718061674</v>
      </c>
      <c r="E36" s="16">
        <f t="shared" si="2"/>
        <v>4.5824389436123347</v>
      </c>
      <c r="F36" s="16">
        <f t="shared" si="3"/>
        <v>6.8736584154185021</v>
      </c>
      <c r="G36" s="16">
        <f t="shared" si="4"/>
        <v>1.1456097359030837</v>
      </c>
      <c r="H36" s="16">
        <f t="shared" si="5"/>
        <v>0.76373982393538908</v>
      </c>
      <c r="J36" s="11">
        <v>0.31283438102754202</v>
      </c>
      <c r="K36" s="16">
        <v>24.903940203729</v>
      </c>
      <c r="M36" s="84">
        <v>5.6223547371725004</v>
      </c>
      <c r="N36" s="36"/>
      <c r="P36" s="36"/>
      <c r="U36" s="36"/>
    </row>
    <row r="37" spans="1:21">
      <c r="A37" s="1">
        <v>0.05</v>
      </c>
      <c r="B37" s="16">
        <f t="shared" si="0"/>
        <v>11.395479854393978</v>
      </c>
      <c r="C37" s="16">
        <f t="shared" si="1"/>
        <v>22.943790494422998</v>
      </c>
      <c r="D37" s="35">
        <f t="shared" si="6"/>
        <v>11.395479854393978</v>
      </c>
      <c r="E37" s="16">
        <f t="shared" si="2"/>
        <v>22.790959708787955</v>
      </c>
      <c r="F37" s="16">
        <f t="shared" si="3"/>
        <v>34.186439563181935</v>
      </c>
      <c r="G37" s="16">
        <f t="shared" si="4"/>
        <v>5.6977399271969889</v>
      </c>
      <c r="H37" s="16">
        <f t="shared" si="5"/>
        <v>3.7984932847979924</v>
      </c>
      <c r="J37" s="11">
        <v>0.57628320957032697</v>
      </c>
      <c r="K37" s="16">
        <v>23.799976232627699</v>
      </c>
      <c r="M37" s="16">
        <v>4.2164232542408016</v>
      </c>
    </row>
    <row r="38" spans="1:21" ht="18.75" customHeight="1">
      <c r="A38" s="1">
        <v>0.08</v>
      </c>
      <c r="B38" s="16">
        <f t="shared" si="0"/>
        <v>18.160737197944893</v>
      </c>
      <c r="C38" s="16">
        <f t="shared" si="1"/>
        <v>22.761540976963609</v>
      </c>
      <c r="D38" s="35">
        <f t="shared" si="6"/>
        <v>18.160737197944893</v>
      </c>
      <c r="E38" s="16">
        <f t="shared" si="2"/>
        <v>36.321474395889787</v>
      </c>
      <c r="F38" s="16">
        <f t="shared" si="3"/>
        <v>54.482211593834677</v>
      </c>
      <c r="G38" s="16">
        <f t="shared" si="4"/>
        <v>9.0803685989724467</v>
      </c>
      <c r="H38" s="16">
        <f t="shared" si="5"/>
        <v>6.0535790659816309</v>
      </c>
      <c r="J38" s="11">
        <v>1.0145355764044801</v>
      </c>
      <c r="K38" s="16">
        <v>21.491494023115202</v>
      </c>
      <c r="M38" s="16">
        <v>4.015771784472598</v>
      </c>
    </row>
    <row r="39" spans="1:21" ht="18.75" customHeight="1">
      <c r="A39" s="1">
        <v>0.1</v>
      </c>
      <c r="B39" s="16">
        <f t="shared" si="0"/>
        <v>22.641314715011525</v>
      </c>
      <c r="C39" s="16">
        <f t="shared" si="1"/>
        <v>22.641314715011525</v>
      </c>
      <c r="D39" s="35">
        <f t="shared" si="6"/>
        <v>22.641314715011525</v>
      </c>
      <c r="E39" s="16">
        <f t="shared" si="2"/>
        <v>45.28262943002305</v>
      </c>
      <c r="F39" s="16">
        <f t="shared" si="3"/>
        <v>67.923944145034568</v>
      </c>
      <c r="G39" s="16">
        <f t="shared" si="4"/>
        <v>11.320657357505763</v>
      </c>
      <c r="H39" s="16">
        <f t="shared" si="5"/>
        <v>7.5471049050038417</v>
      </c>
      <c r="J39" s="11">
        <v>2.15821970193277</v>
      </c>
      <c r="K39" s="16">
        <v>17.8790057925352</v>
      </c>
      <c r="M39" s="16">
        <v>3.8149679597539006</v>
      </c>
    </row>
    <row r="40" spans="1:21" ht="19.5" customHeight="1">
      <c r="A40" s="35">
        <v>0.5</v>
      </c>
      <c r="B40" s="16">
        <f t="shared" si="0"/>
        <v>107.58075176298027</v>
      </c>
      <c r="C40" s="16">
        <f t="shared" si="1"/>
        <v>20.437163648480784</v>
      </c>
      <c r="D40" s="35">
        <f t="shared" si="6"/>
        <v>20.437163648480784</v>
      </c>
      <c r="E40" s="16">
        <f t="shared" si="2"/>
        <v>40.874327296961567</v>
      </c>
      <c r="F40" s="16">
        <f t="shared" si="3"/>
        <v>61.311490945442351</v>
      </c>
      <c r="G40" s="16">
        <f t="shared" si="4"/>
        <v>10.218581824240392</v>
      </c>
      <c r="H40" s="16">
        <f t="shared" si="5"/>
        <v>6.8123878828269282</v>
      </c>
      <c r="J40" s="11">
        <v>3.0388102906627701</v>
      </c>
      <c r="K40" s="16">
        <v>15.5712853577751</v>
      </c>
      <c r="M40" s="16">
        <v>3.8152726696547994</v>
      </c>
    </row>
    <row r="41" spans="1:21">
      <c r="A41" s="16">
        <v>1</v>
      </c>
      <c r="B41" s="16">
        <f t="shared" si="0"/>
        <v>202.72097244497672</v>
      </c>
      <c r="C41" s="16">
        <f t="shared" si="1"/>
        <v>18.151733629772217</v>
      </c>
      <c r="D41" s="35">
        <f t="shared" si="6"/>
        <v>18.151733629772217</v>
      </c>
      <c r="E41" s="16">
        <f t="shared" si="2"/>
        <v>36.303467259544433</v>
      </c>
      <c r="F41" s="16">
        <f t="shared" si="3"/>
        <v>54.45520088931665</v>
      </c>
      <c r="G41" s="16">
        <f t="shared" si="4"/>
        <v>9.0758668148861084</v>
      </c>
      <c r="H41" s="16">
        <f t="shared" si="5"/>
        <v>6.0505778765907392</v>
      </c>
      <c r="J41" s="11">
        <v>4.0975796892568397</v>
      </c>
      <c r="K41" s="16">
        <v>13.966683019431301</v>
      </c>
      <c r="M41" s="16">
        <v>3.8151203147043979</v>
      </c>
    </row>
    <row r="42" spans="1:21">
      <c r="A42" s="16">
        <v>2</v>
      </c>
      <c r="B42" s="16">
        <f t="shared" si="0"/>
        <v>364.52248980897775</v>
      </c>
      <c r="C42" s="16">
        <f t="shared" si="1"/>
        <v>14.771691963317032</v>
      </c>
      <c r="D42" s="35">
        <f t="shared" si="6"/>
        <v>14.771691963317032</v>
      </c>
      <c r="E42" s="16">
        <f t="shared" si="2"/>
        <v>29.543383926634064</v>
      </c>
      <c r="F42" s="16">
        <f t="shared" si="3"/>
        <v>44.315075889951096</v>
      </c>
      <c r="G42" s="16">
        <f t="shared" si="4"/>
        <v>7.385845981658516</v>
      </c>
      <c r="H42" s="16">
        <f t="shared" si="5"/>
        <v>4.9238973211056773</v>
      </c>
      <c r="J42" s="11">
        <v>7.01043905649626</v>
      </c>
      <c r="K42" s="16">
        <v>10.429538099441</v>
      </c>
      <c r="M42" s="16">
        <v>1.8353401232470006</v>
      </c>
    </row>
    <row r="43" spans="1:21">
      <c r="A43" s="16">
        <v>3</v>
      </c>
      <c r="B43" s="16">
        <f t="shared" si="0"/>
        <v>499.013379026775</v>
      </c>
      <c r="C43" s="16">
        <f t="shared" si="1"/>
        <v>12.498716573540555</v>
      </c>
      <c r="D43" s="35">
        <f t="shared" si="6"/>
        <v>12.498716573540555</v>
      </c>
      <c r="E43" s="16">
        <f t="shared" si="2"/>
        <v>24.997433147081111</v>
      </c>
      <c r="F43" s="16">
        <f t="shared" si="3"/>
        <v>37.496149720621666</v>
      </c>
      <c r="G43" s="16">
        <f t="shared" si="4"/>
        <v>6.2493582867702777</v>
      </c>
      <c r="H43" s="16">
        <f t="shared" si="5"/>
        <v>4.1662388578468521</v>
      </c>
      <c r="J43" s="11">
        <v>13.994941815644401</v>
      </c>
      <c r="K43" s="16">
        <v>7.75228008237716</v>
      </c>
      <c r="M43" s="16">
        <v>1.7133806353365397</v>
      </c>
    </row>
    <row r="44" spans="1:21" ht="21.75" customHeight="1">
      <c r="A44" s="16">
        <v>5</v>
      </c>
      <c r="B44" s="16">
        <f t="shared" si="0"/>
        <v>718.00036329743079</v>
      </c>
      <c r="C44" s="16">
        <f t="shared" si="1"/>
        <v>9.8403204191513964</v>
      </c>
      <c r="D44" s="35">
        <f t="shared" si="6"/>
        <v>9.8403204191513964</v>
      </c>
      <c r="E44" s="16">
        <f t="shared" si="2"/>
        <v>19.680640838302793</v>
      </c>
      <c r="F44" s="16">
        <f t="shared" si="3"/>
        <v>29.520961257454189</v>
      </c>
      <c r="G44" s="16">
        <f t="shared" si="4"/>
        <v>4.9201602095756982</v>
      </c>
      <c r="H44" s="16">
        <f t="shared" si="5"/>
        <v>3.2801068063837988</v>
      </c>
      <c r="J44" s="11">
        <v>20.979089283048001</v>
      </c>
      <c r="K44" s="16">
        <v>5.2141004038620897</v>
      </c>
      <c r="M44" s="16">
        <v>2.05490663798372</v>
      </c>
    </row>
    <row r="45" spans="1:21">
      <c r="A45" s="16">
        <v>15.533980582524199</v>
      </c>
      <c r="B45" s="16">
        <f t="shared" si="0"/>
        <v>1490.6278114072823</v>
      </c>
      <c r="C45" s="16">
        <f t="shared" si="1"/>
        <v>5.8631263437343781</v>
      </c>
      <c r="D45" s="35">
        <f t="shared" si="6"/>
        <v>5.8631263437343781</v>
      </c>
      <c r="E45" s="16">
        <f t="shared" si="2"/>
        <v>11.726252687468756</v>
      </c>
      <c r="F45" s="16">
        <f t="shared" si="3"/>
        <v>17.589379031203134</v>
      </c>
      <c r="G45" s="16">
        <f t="shared" si="4"/>
        <v>2.9315631718671891</v>
      </c>
      <c r="H45" s="16">
        <f t="shared" si="5"/>
        <v>1.9543754479114595</v>
      </c>
      <c r="J45" s="11">
        <v>28.0534808535533</v>
      </c>
      <c r="K45" s="16">
        <v>3.6374334697370898</v>
      </c>
      <c r="M45" s="16">
        <v>1.8362228357772405</v>
      </c>
    </row>
    <row r="46" spans="1:21">
      <c r="A46" s="16">
        <v>22.330097087378601</v>
      </c>
      <c r="B46" s="16">
        <f t="shared" si="0"/>
        <v>1844.8367468100946</v>
      </c>
      <c r="C46" s="16">
        <f t="shared" si="1"/>
        <v>4.6318230218809262</v>
      </c>
      <c r="D46" s="35">
        <f t="shared" si="6"/>
        <v>4.6318230218809262</v>
      </c>
      <c r="E46" s="16">
        <f t="shared" si="2"/>
        <v>9.2636460437618524</v>
      </c>
      <c r="F46" s="16">
        <f t="shared" si="3"/>
        <v>13.895469065642779</v>
      </c>
      <c r="G46" s="16">
        <f t="shared" si="4"/>
        <v>2.3159115109404631</v>
      </c>
      <c r="H46" s="16">
        <f t="shared" si="5"/>
        <v>1.5439410072936421</v>
      </c>
      <c r="J46" s="11">
        <v>34.952358302278299</v>
      </c>
      <c r="K46" s="16">
        <v>2.88855010832062</v>
      </c>
      <c r="M46" s="84">
        <v>1.3921669350182602</v>
      </c>
      <c r="N46" s="36"/>
      <c r="P46" s="36"/>
      <c r="U46" s="36"/>
    </row>
    <row r="47" spans="1:21">
      <c r="A47" s="16">
        <v>29.126213592233</v>
      </c>
      <c r="B47" s="16">
        <f t="shared" si="0"/>
        <v>2125.0494991349055</v>
      </c>
      <c r="C47" s="16">
        <f t="shared" si="1"/>
        <v>3.6664342903525884</v>
      </c>
      <c r="D47" s="35">
        <f t="shared" si="6"/>
        <v>3.6664342903525884</v>
      </c>
      <c r="E47" s="16">
        <f t="shared" si="2"/>
        <v>7.3328685807051768</v>
      </c>
      <c r="F47" s="16">
        <f t="shared" si="3"/>
        <v>10.999302871057765</v>
      </c>
      <c r="G47" s="16">
        <f t="shared" si="4"/>
        <v>1.8332171451762942</v>
      </c>
      <c r="H47" s="16">
        <f t="shared" si="5"/>
        <v>1.2221447634508629</v>
      </c>
      <c r="J47" s="11">
        <v>41.940413978871398</v>
      </c>
      <c r="K47" s="16">
        <v>2.4151488405680799</v>
      </c>
      <c r="M47" s="16">
        <v>1.3757470370116702</v>
      </c>
    </row>
    <row r="48" spans="1:21">
      <c r="A48" s="16">
        <v>35</v>
      </c>
      <c r="B48" s="16">
        <f t="shared" si="0"/>
        <v>2319.7240646280688</v>
      </c>
      <c r="C48" s="16">
        <f t="shared" si="1"/>
        <v>2.9961110131495832</v>
      </c>
      <c r="D48" s="35">
        <f t="shared" si="6"/>
        <v>2.9961110131495832</v>
      </c>
      <c r="E48" s="16">
        <f t="shared" si="2"/>
        <v>5.9922220262991663</v>
      </c>
      <c r="F48" s="16">
        <f t="shared" si="3"/>
        <v>8.9883330394487491</v>
      </c>
      <c r="G48" s="16">
        <f t="shared" si="4"/>
        <v>1.4980555065747916</v>
      </c>
      <c r="H48" s="16">
        <f t="shared" si="5"/>
        <v>0.99870367104986102</v>
      </c>
      <c r="J48" s="11">
        <v>48.928292009592198</v>
      </c>
      <c r="K48" s="16">
        <v>1.8026692342667601</v>
      </c>
      <c r="M48" s="16">
        <v>1.0967978281164998</v>
      </c>
    </row>
    <row r="49" spans="1:13">
      <c r="A49" s="16">
        <v>38</v>
      </c>
      <c r="B49" s="16">
        <f t="shared" si="0"/>
        <v>2404.9816708005919</v>
      </c>
      <c r="C49" s="16">
        <f t="shared" si="1"/>
        <v>2.7025536329413504</v>
      </c>
      <c r="D49" s="35">
        <f t="shared" si="6"/>
        <v>2.7025536329413504</v>
      </c>
      <c r="E49" s="16">
        <f t="shared" si="2"/>
        <v>5.4051072658827009</v>
      </c>
      <c r="F49" s="16">
        <f t="shared" si="3"/>
        <v>8.1076608988240508</v>
      </c>
      <c r="G49" s="16">
        <f t="shared" si="4"/>
        <v>1.3512768164706752</v>
      </c>
      <c r="H49" s="16">
        <f t="shared" si="5"/>
        <v>0.90085121098045018</v>
      </c>
      <c r="J49" s="11">
        <v>56.004992976436696</v>
      </c>
      <c r="K49" s="16">
        <v>1.6047500601781299</v>
      </c>
      <c r="M49" s="16">
        <v>1.0055473062142</v>
      </c>
    </row>
    <row r="50" spans="1:13">
      <c r="A50" s="16">
        <v>40</v>
      </c>
      <c r="B50" s="16">
        <f t="shared" si="0"/>
        <v>2457.127000256633</v>
      </c>
      <c r="C50" s="16">
        <f t="shared" si="1"/>
        <v>2.5230084532806107</v>
      </c>
      <c r="D50" s="35">
        <f t="shared" si="6"/>
        <v>2.5230084532806107</v>
      </c>
      <c r="E50" s="16">
        <f t="shared" si="2"/>
        <v>5.0460169065612215</v>
      </c>
      <c r="F50" s="16">
        <f t="shared" si="3"/>
        <v>7.5690253598418327</v>
      </c>
      <c r="G50" s="16">
        <f t="shared" si="4"/>
        <v>1.2615042266403054</v>
      </c>
      <c r="H50" s="16">
        <f t="shared" si="5"/>
        <v>0.84100281776020358</v>
      </c>
    </row>
    <row r="51" spans="1:13">
      <c r="A51" s="16">
        <v>45</v>
      </c>
      <c r="B51" s="16">
        <f t="shared" si="0"/>
        <v>2572.8332944218437</v>
      </c>
      <c r="C51" s="16">
        <f t="shared" si="1"/>
        <v>2.1246126655557154</v>
      </c>
      <c r="D51" s="35">
        <f t="shared" si="6"/>
        <v>2.1246126655557154</v>
      </c>
      <c r="E51" s="16">
        <f t="shared" si="2"/>
        <v>4.2492253311114307</v>
      </c>
      <c r="F51" s="16">
        <f t="shared" si="3"/>
        <v>6.3738379966671461</v>
      </c>
      <c r="G51" s="16">
        <f t="shared" si="4"/>
        <v>1.0623063327778577</v>
      </c>
      <c r="H51" s="16">
        <f t="shared" si="5"/>
        <v>0.70820422185190512</v>
      </c>
    </row>
    <row r="52" spans="1:13">
      <c r="A52" s="16">
        <v>50</v>
      </c>
      <c r="B52" s="16">
        <f t="shared" si="0"/>
        <v>2670.268984732741</v>
      </c>
      <c r="C52" s="16">
        <f t="shared" si="1"/>
        <v>1.7891257220862729</v>
      </c>
      <c r="D52" s="35">
        <f t="shared" si="6"/>
        <v>1.7891257220862729</v>
      </c>
      <c r="E52" s="16">
        <f t="shared" si="2"/>
        <v>3.5782514441725457</v>
      </c>
      <c r="F52" s="16">
        <f t="shared" si="3"/>
        <v>5.3673771662588186</v>
      </c>
      <c r="G52" s="16">
        <f t="shared" si="4"/>
        <v>0.89456286104313643</v>
      </c>
      <c r="H52" s="16">
        <f t="shared" si="5"/>
        <v>0.59637524069542425</v>
      </c>
    </row>
    <row r="53" spans="1:13">
      <c r="A53" s="16">
        <v>55</v>
      </c>
      <c r="B53" s="16">
        <f t="shared" si="0"/>
        <v>2752.3190937841696</v>
      </c>
      <c r="C53" s="16">
        <f t="shared" si="1"/>
        <v>1.5066138560408702</v>
      </c>
      <c r="D53" s="35">
        <f t="shared" si="6"/>
        <v>1.5066138560408702</v>
      </c>
      <c r="E53" s="16">
        <f t="shared" si="2"/>
        <v>3.0132277120817403</v>
      </c>
      <c r="F53" s="16">
        <f t="shared" si="3"/>
        <v>4.5198415681226107</v>
      </c>
      <c r="G53" s="16">
        <f t="shared" si="4"/>
        <v>0.75330692802043508</v>
      </c>
      <c r="H53" s="16">
        <f t="shared" si="5"/>
        <v>0.50220461868029009</v>
      </c>
    </row>
    <row r="54" spans="1:13">
      <c r="A54" s="16">
        <v>60</v>
      </c>
      <c r="B54" s="16">
        <f t="shared" si="0"/>
        <v>2821.4130818490489</v>
      </c>
      <c r="C54" s="16">
        <f t="shared" si="1"/>
        <v>1.2687120228841247</v>
      </c>
      <c r="D54" s="35">
        <f t="shared" si="6"/>
        <v>1.2687120228841247</v>
      </c>
      <c r="E54" s="16">
        <f t="shared" si="2"/>
        <v>2.5374240457682493</v>
      </c>
      <c r="F54" s="16">
        <f t="shared" si="3"/>
        <v>3.806136068652374</v>
      </c>
      <c r="G54" s="16">
        <f t="shared" si="4"/>
        <v>0.63435601144206233</v>
      </c>
      <c r="H54" s="16">
        <f t="shared" si="5"/>
        <v>0.42290400762804153</v>
      </c>
    </row>
  </sheetData>
  <mergeCells count="3">
    <mergeCell ref="A10:Q10"/>
    <mergeCell ref="A17:A18"/>
    <mergeCell ref="J32:M32"/>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C2552-C567-4EB3-BE77-7DCE45798A83}">
  <dimension ref="A1:Q70"/>
  <sheetViews>
    <sheetView workbookViewId="0"/>
  </sheetViews>
  <sheetFormatPr defaultRowHeight="18.75"/>
  <cols>
    <col min="1" max="1" width="20.5" style="51" customWidth="1"/>
    <col min="2" max="2" width="14.875" style="51" customWidth="1"/>
    <col min="3" max="3" width="14.125" style="51" customWidth="1"/>
    <col min="4" max="4" width="11.125" style="51" customWidth="1"/>
    <col min="5" max="5" width="14.5" style="51" customWidth="1"/>
    <col min="6" max="6" width="11.625" style="51" customWidth="1"/>
    <col min="7" max="9" width="9" style="51"/>
    <col min="10" max="10" width="9" style="51" customWidth="1"/>
    <col min="11" max="11" width="9" style="51"/>
    <col min="12" max="12" width="10.625" style="51" customWidth="1"/>
    <col min="13" max="13" width="8.125" style="51" customWidth="1"/>
    <col min="14" max="256" width="9" style="51"/>
    <col min="257" max="257" width="19.25" style="51" customWidth="1"/>
    <col min="258" max="258" width="14.875" style="51" customWidth="1"/>
    <col min="259" max="259" width="14.125" style="51" customWidth="1"/>
    <col min="260" max="260" width="9" style="51"/>
    <col min="261" max="261" width="14.5" style="51" customWidth="1"/>
    <col min="262" max="512" width="9" style="51"/>
    <col min="513" max="513" width="19.25" style="51" customWidth="1"/>
    <col min="514" max="514" width="14.875" style="51" customWidth="1"/>
    <col min="515" max="515" width="14.125" style="51" customWidth="1"/>
    <col min="516" max="516" width="9" style="51"/>
    <col min="517" max="517" width="14.5" style="51" customWidth="1"/>
    <col min="518" max="768" width="9" style="51"/>
    <col min="769" max="769" width="19.25" style="51" customWidth="1"/>
    <col min="770" max="770" width="14.875" style="51" customWidth="1"/>
    <col min="771" max="771" width="14.125" style="51" customWidth="1"/>
    <col min="772" max="772" width="9" style="51"/>
    <col min="773" max="773" width="14.5" style="51" customWidth="1"/>
    <col min="774" max="1024" width="9" style="51"/>
    <col min="1025" max="1025" width="19.25" style="51" customWidth="1"/>
    <col min="1026" max="1026" width="14.875" style="51" customWidth="1"/>
    <col min="1027" max="1027" width="14.125" style="51" customWidth="1"/>
    <col min="1028" max="1028" width="9" style="51"/>
    <col min="1029" max="1029" width="14.5" style="51" customWidth="1"/>
    <col min="1030" max="1280" width="9" style="51"/>
    <col min="1281" max="1281" width="19.25" style="51" customWidth="1"/>
    <col min="1282" max="1282" width="14.875" style="51" customWidth="1"/>
    <col min="1283" max="1283" width="14.125" style="51" customWidth="1"/>
    <col min="1284" max="1284" width="9" style="51"/>
    <col min="1285" max="1285" width="14.5" style="51" customWidth="1"/>
    <col min="1286" max="1536" width="9" style="51"/>
    <col min="1537" max="1537" width="19.25" style="51" customWidth="1"/>
    <col min="1538" max="1538" width="14.875" style="51" customWidth="1"/>
    <col min="1539" max="1539" width="14.125" style="51" customWidth="1"/>
    <col min="1540" max="1540" width="9" style="51"/>
    <col min="1541" max="1541" width="14.5" style="51" customWidth="1"/>
    <col min="1542" max="1792" width="9" style="51"/>
    <col min="1793" max="1793" width="19.25" style="51" customWidth="1"/>
    <col min="1794" max="1794" width="14.875" style="51" customWidth="1"/>
    <col min="1795" max="1795" width="14.125" style="51" customWidth="1"/>
    <col min="1796" max="1796" width="9" style="51"/>
    <col min="1797" max="1797" width="14.5" style="51" customWidth="1"/>
    <col min="1798" max="2048" width="9" style="51"/>
    <col min="2049" max="2049" width="19.25" style="51" customWidth="1"/>
    <col min="2050" max="2050" width="14.875" style="51" customWidth="1"/>
    <col min="2051" max="2051" width="14.125" style="51" customWidth="1"/>
    <col min="2052" max="2052" width="9" style="51"/>
    <col min="2053" max="2053" width="14.5" style="51" customWidth="1"/>
    <col min="2054" max="2304" width="9" style="51"/>
    <col min="2305" max="2305" width="19.25" style="51" customWidth="1"/>
    <col min="2306" max="2306" width="14.875" style="51" customWidth="1"/>
    <col min="2307" max="2307" width="14.125" style="51" customWidth="1"/>
    <col min="2308" max="2308" width="9" style="51"/>
    <col min="2309" max="2309" width="14.5" style="51" customWidth="1"/>
    <col min="2310" max="2560" width="9" style="51"/>
    <col min="2561" max="2561" width="19.25" style="51" customWidth="1"/>
    <col min="2562" max="2562" width="14.875" style="51" customWidth="1"/>
    <col min="2563" max="2563" width="14.125" style="51" customWidth="1"/>
    <col min="2564" max="2564" width="9" style="51"/>
    <col min="2565" max="2565" width="14.5" style="51" customWidth="1"/>
    <col min="2566" max="2816" width="9" style="51"/>
    <col min="2817" max="2817" width="19.25" style="51" customWidth="1"/>
    <col min="2818" max="2818" width="14.875" style="51" customWidth="1"/>
    <col min="2819" max="2819" width="14.125" style="51" customWidth="1"/>
    <col min="2820" max="2820" width="9" style="51"/>
    <col min="2821" max="2821" width="14.5" style="51" customWidth="1"/>
    <col min="2822" max="3072" width="9" style="51"/>
    <col min="3073" max="3073" width="19.25" style="51" customWidth="1"/>
    <col min="3074" max="3074" width="14.875" style="51" customWidth="1"/>
    <col min="3075" max="3075" width="14.125" style="51" customWidth="1"/>
    <col min="3076" max="3076" width="9" style="51"/>
    <col min="3077" max="3077" width="14.5" style="51" customWidth="1"/>
    <col min="3078" max="3328" width="9" style="51"/>
    <col min="3329" max="3329" width="19.25" style="51" customWidth="1"/>
    <col min="3330" max="3330" width="14.875" style="51" customWidth="1"/>
    <col min="3331" max="3331" width="14.125" style="51" customWidth="1"/>
    <col min="3332" max="3332" width="9" style="51"/>
    <col min="3333" max="3333" width="14.5" style="51" customWidth="1"/>
    <col min="3334" max="3584" width="9" style="51"/>
    <col min="3585" max="3585" width="19.25" style="51" customWidth="1"/>
    <col min="3586" max="3586" width="14.875" style="51" customWidth="1"/>
    <col min="3587" max="3587" width="14.125" style="51" customWidth="1"/>
    <col min="3588" max="3588" width="9" style="51"/>
    <col min="3589" max="3589" width="14.5" style="51" customWidth="1"/>
    <col min="3590" max="3840" width="9" style="51"/>
    <col min="3841" max="3841" width="19.25" style="51" customWidth="1"/>
    <col min="3842" max="3842" width="14.875" style="51" customWidth="1"/>
    <col min="3843" max="3843" width="14.125" style="51" customWidth="1"/>
    <col min="3844" max="3844" width="9" style="51"/>
    <col min="3845" max="3845" width="14.5" style="51" customWidth="1"/>
    <col min="3846" max="4096" width="9" style="51"/>
    <col min="4097" max="4097" width="19.25" style="51" customWidth="1"/>
    <col min="4098" max="4098" width="14.875" style="51" customWidth="1"/>
    <col min="4099" max="4099" width="14.125" style="51" customWidth="1"/>
    <col min="4100" max="4100" width="9" style="51"/>
    <col min="4101" max="4101" width="14.5" style="51" customWidth="1"/>
    <col min="4102" max="4352" width="9" style="51"/>
    <col min="4353" max="4353" width="19.25" style="51" customWidth="1"/>
    <col min="4354" max="4354" width="14.875" style="51" customWidth="1"/>
    <col min="4355" max="4355" width="14.125" style="51" customWidth="1"/>
    <col min="4356" max="4356" width="9" style="51"/>
    <col min="4357" max="4357" width="14.5" style="51" customWidth="1"/>
    <col min="4358" max="4608" width="9" style="51"/>
    <col min="4609" max="4609" width="19.25" style="51" customWidth="1"/>
    <col min="4610" max="4610" width="14.875" style="51" customWidth="1"/>
    <col min="4611" max="4611" width="14.125" style="51" customWidth="1"/>
    <col min="4612" max="4612" width="9" style="51"/>
    <col min="4613" max="4613" width="14.5" style="51" customWidth="1"/>
    <col min="4614" max="4864" width="9" style="51"/>
    <col min="4865" max="4865" width="19.25" style="51" customWidth="1"/>
    <col min="4866" max="4866" width="14.875" style="51" customWidth="1"/>
    <col min="4867" max="4867" width="14.125" style="51" customWidth="1"/>
    <col min="4868" max="4868" width="9" style="51"/>
    <col min="4869" max="4869" width="14.5" style="51" customWidth="1"/>
    <col min="4870" max="5120" width="9" style="51"/>
    <col min="5121" max="5121" width="19.25" style="51" customWidth="1"/>
    <col min="5122" max="5122" width="14.875" style="51" customWidth="1"/>
    <col min="5123" max="5123" width="14.125" style="51" customWidth="1"/>
    <col min="5124" max="5124" width="9" style="51"/>
    <col min="5125" max="5125" width="14.5" style="51" customWidth="1"/>
    <col min="5126" max="5376" width="9" style="51"/>
    <col min="5377" max="5377" width="19.25" style="51" customWidth="1"/>
    <col min="5378" max="5378" width="14.875" style="51" customWidth="1"/>
    <col min="5379" max="5379" width="14.125" style="51" customWidth="1"/>
    <col min="5380" max="5380" width="9" style="51"/>
    <col min="5381" max="5381" width="14.5" style="51" customWidth="1"/>
    <col min="5382" max="5632" width="9" style="51"/>
    <col min="5633" max="5633" width="19.25" style="51" customWidth="1"/>
    <col min="5634" max="5634" width="14.875" style="51" customWidth="1"/>
    <col min="5635" max="5635" width="14.125" style="51" customWidth="1"/>
    <col min="5636" max="5636" width="9" style="51"/>
    <col min="5637" max="5637" width="14.5" style="51" customWidth="1"/>
    <col min="5638" max="5888" width="9" style="51"/>
    <col min="5889" max="5889" width="19.25" style="51" customWidth="1"/>
    <col min="5890" max="5890" width="14.875" style="51" customWidth="1"/>
    <col min="5891" max="5891" width="14.125" style="51" customWidth="1"/>
    <col min="5892" max="5892" width="9" style="51"/>
    <col min="5893" max="5893" width="14.5" style="51" customWidth="1"/>
    <col min="5894" max="6144" width="9" style="51"/>
    <col min="6145" max="6145" width="19.25" style="51" customWidth="1"/>
    <col min="6146" max="6146" width="14.875" style="51" customWidth="1"/>
    <col min="6147" max="6147" width="14.125" style="51" customWidth="1"/>
    <col min="6148" max="6148" width="9" style="51"/>
    <col min="6149" max="6149" width="14.5" style="51" customWidth="1"/>
    <col min="6150" max="6400" width="9" style="51"/>
    <col min="6401" max="6401" width="19.25" style="51" customWidth="1"/>
    <col min="6402" max="6402" width="14.875" style="51" customWidth="1"/>
    <col min="6403" max="6403" width="14.125" style="51" customWidth="1"/>
    <col min="6404" max="6404" width="9" style="51"/>
    <col min="6405" max="6405" width="14.5" style="51" customWidth="1"/>
    <col min="6406" max="6656" width="9" style="51"/>
    <col min="6657" max="6657" width="19.25" style="51" customWidth="1"/>
    <col min="6658" max="6658" width="14.875" style="51" customWidth="1"/>
    <col min="6659" max="6659" width="14.125" style="51" customWidth="1"/>
    <col min="6660" max="6660" width="9" style="51"/>
    <col min="6661" max="6661" width="14.5" style="51" customWidth="1"/>
    <col min="6662" max="6912" width="9" style="51"/>
    <col min="6913" max="6913" width="19.25" style="51" customWidth="1"/>
    <col min="6914" max="6914" width="14.875" style="51" customWidth="1"/>
    <col min="6915" max="6915" width="14.125" style="51" customWidth="1"/>
    <col min="6916" max="6916" width="9" style="51"/>
    <col min="6917" max="6917" width="14.5" style="51" customWidth="1"/>
    <col min="6918" max="7168" width="9" style="51"/>
    <col min="7169" max="7169" width="19.25" style="51" customWidth="1"/>
    <col min="7170" max="7170" width="14.875" style="51" customWidth="1"/>
    <col min="7171" max="7171" width="14.125" style="51" customWidth="1"/>
    <col min="7172" max="7172" width="9" style="51"/>
    <col min="7173" max="7173" width="14.5" style="51" customWidth="1"/>
    <col min="7174" max="7424" width="9" style="51"/>
    <col min="7425" max="7425" width="19.25" style="51" customWidth="1"/>
    <col min="7426" max="7426" width="14.875" style="51" customWidth="1"/>
    <col min="7427" max="7427" width="14.125" style="51" customWidth="1"/>
    <col min="7428" max="7428" width="9" style="51"/>
    <col min="7429" max="7429" width="14.5" style="51" customWidth="1"/>
    <col min="7430" max="7680" width="9" style="51"/>
    <col min="7681" max="7681" width="19.25" style="51" customWidth="1"/>
    <col min="7682" max="7682" width="14.875" style="51" customWidth="1"/>
    <col min="7683" max="7683" width="14.125" style="51" customWidth="1"/>
    <col min="7684" max="7684" width="9" style="51"/>
    <col min="7685" max="7685" width="14.5" style="51" customWidth="1"/>
    <col min="7686" max="7936" width="9" style="51"/>
    <col min="7937" max="7937" width="19.25" style="51" customWidth="1"/>
    <col min="7938" max="7938" width="14.875" style="51" customWidth="1"/>
    <col min="7939" max="7939" width="14.125" style="51" customWidth="1"/>
    <col min="7940" max="7940" width="9" style="51"/>
    <col min="7941" max="7941" width="14.5" style="51" customWidth="1"/>
    <col min="7942" max="8192" width="9" style="51"/>
    <col min="8193" max="8193" width="19.25" style="51" customWidth="1"/>
    <col min="8194" max="8194" width="14.875" style="51" customWidth="1"/>
    <col min="8195" max="8195" width="14.125" style="51" customWidth="1"/>
    <col min="8196" max="8196" width="9" style="51"/>
    <col min="8197" max="8197" width="14.5" style="51" customWidth="1"/>
    <col min="8198" max="8448" width="9" style="51"/>
    <col min="8449" max="8449" width="19.25" style="51" customWidth="1"/>
    <col min="8450" max="8450" width="14.875" style="51" customWidth="1"/>
    <col min="8451" max="8451" width="14.125" style="51" customWidth="1"/>
    <col min="8452" max="8452" width="9" style="51"/>
    <col min="8453" max="8453" width="14.5" style="51" customWidth="1"/>
    <col min="8454" max="8704" width="9" style="51"/>
    <col min="8705" max="8705" width="19.25" style="51" customWidth="1"/>
    <col min="8706" max="8706" width="14.875" style="51" customWidth="1"/>
    <col min="8707" max="8707" width="14.125" style="51" customWidth="1"/>
    <col min="8708" max="8708" width="9" style="51"/>
    <col min="8709" max="8709" width="14.5" style="51" customWidth="1"/>
    <col min="8710" max="8960" width="9" style="51"/>
    <col min="8961" max="8961" width="19.25" style="51" customWidth="1"/>
    <col min="8962" max="8962" width="14.875" style="51" customWidth="1"/>
    <col min="8963" max="8963" width="14.125" style="51" customWidth="1"/>
    <col min="8964" max="8964" width="9" style="51"/>
    <col min="8965" max="8965" width="14.5" style="51" customWidth="1"/>
    <col min="8966" max="9216" width="9" style="51"/>
    <col min="9217" max="9217" width="19.25" style="51" customWidth="1"/>
    <col min="9218" max="9218" width="14.875" style="51" customWidth="1"/>
    <col min="9219" max="9219" width="14.125" style="51" customWidth="1"/>
    <col min="9220" max="9220" width="9" style="51"/>
    <col min="9221" max="9221" width="14.5" style="51" customWidth="1"/>
    <col min="9222" max="9472" width="9" style="51"/>
    <col min="9473" max="9473" width="19.25" style="51" customWidth="1"/>
    <col min="9474" max="9474" width="14.875" style="51" customWidth="1"/>
    <col min="9475" max="9475" width="14.125" style="51" customWidth="1"/>
    <col min="9476" max="9476" width="9" style="51"/>
    <col min="9477" max="9477" width="14.5" style="51" customWidth="1"/>
    <col min="9478" max="9728" width="9" style="51"/>
    <col min="9729" max="9729" width="19.25" style="51" customWidth="1"/>
    <col min="9730" max="9730" width="14.875" style="51" customWidth="1"/>
    <col min="9731" max="9731" width="14.125" style="51" customWidth="1"/>
    <col min="9732" max="9732" width="9" style="51"/>
    <col min="9733" max="9733" width="14.5" style="51" customWidth="1"/>
    <col min="9734" max="9984" width="9" style="51"/>
    <col min="9985" max="9985" width="19.25" style="51" customWidth="1"/>
    <col min="9986" max="9986" width="14.875" style="51" customWidth="1"/>
    <col min="9987" max="9987" width="14.125" style="51" customWidth="1"/>
    <col min="9988" max="9988" width="9" style="51"/>
    <col min="9989" max="9989" width="14.5" style="51" customWidth="1"/>
    <col min="9990" max="10240" width="9" style="51"/>
    <col min="10241" max="10241" width="19.25" style="51" customWidth="1"/>
    <col min="10242" max="10242" width="14.875" style="51" customWidth="1"/>
    <col min="10243" max="10243" width="14.125" style="51" customWidth="1"/>
    <col min="10244" max="10244" width="9" style="51"/>
    <col min="10245" max="10245" width="14.5" style="51" customWidth="1"/>
    <col min="10246" max="10496" width="9" style="51"/>
    <col min="10497" max="10497" width="19.25" style="51" customWidth="1"/>
    <col min="10498" max="10498" width="14.875" style="51" customWidth="1"/>
    <col min="10499" max="10499" width="14.125" style="51" customWidth="1"/>
    <col min="10500" max="10500" width="9" style="51"/>
    <col min="10501" max="10501" width="14.5" style="51" customWidth="1"/>
    <col min="10502" max="10752" width="9" style="51"/>
    <col min="10753" max="10753" width="19.25" style="51" customWidth="1"/>
    <col min="10754" max="10754" width="14.875" style="51" customWidth="1"/>
    <col min="10755" max="10755" width="14.125" style="51" customWidth="1"/>
    <col min="10756" max="10756" width="9" style="51"/>
    <col min="10757" max="10757" width="14.5" style="51" customWidth="1"/>
    <col min="10758" max="11008" width="9" style="51"/>
    <col min="11009" max="11009" width="19.25" style="51" customWidth="1"/>
    <col min="11010" max="11010" width="14.875" style="51" customWidth="1"/>
    <col min="11011" max="11011" width="14.125" style="51" customWidth="1"/>
    <col min="11012" max="11012" width="9" style="51"/>
    <col min="11013" max="11013" width="14.5" style="51" customWidth="1"/>
    <col min="11014" max="11264" width="9" style="51"/>
    <col min="11265" max="11265" width="19.25" style="51" customWidth="1"/>
    <col min="11266" max="11266" width="14.875" style="51" customWidth="1"/>
    <col min="11267" max="11267" width="14.125" style="51" customWidth="1"/>
    <col min="11268" max="11268" width="9" style="51"/>
    <col min="11269" max="11269" width="14.5" style="51" customWidth="1"/>
    <col min="11270" max="11520" width="9" style="51"/>
    <col min="11521" max="11521" width="19.25" style="51" customWidth="1"/>
    <col min="11522" max="11522" width="14.875" style="51" customWidth="1"/>
    <col min="11523" max="11523" width="14.125" style="51" customWidth="1"/>
    <col min="11524" max="11524" width="9" style="51"/>
    <col min="11525" max="11525" width="14.5" style="51" customWidth="1"/>
    <col min="11526" max="11776" width="9" style="51"/>
    <col min="11777" max="11777" width="19.25" style="51" customWidth="1"/>
    <col min="11778" max="11778" width="14.875" style="51" customWidth="1"/>
    <col min="11779" max="11779" width="14.125" style="51" customWidth="1"/>
    <col min="11780" max="11780" width="9" style="51"/>
    <col min="11781" max="11781" width="14.5" style="51" customWidth="1"/>
    <col min="11782" max="12032" width="9" style="51"/>
    <col min="12033" max="12033" width="19.25" style="51" customWidth="1"/>
    <col min="12034" max="12034" width="14.875" style="51" customWidth="1"/>
    <col min="12035" max="12035" width="14.125" style="51" customWidth="1"/>
    <col min="12036" max="12036" width="9" style="51"/>
    <col min="12037" max="12037" width="14.5" style="51" customWidth="1"/>
    <col min="12038" max="12288" width="9" style="51"/>
    <col min="12289" max="12289" width="19.25" style="51" customWidth="1"/>
    <col min="12290" max="12290" width="14.875" style="51" customWidth="1"/>
    <col min="12291" max="12291" width="14.125" style="51" customWidth="1"/>
    <col min="12292" max="12292" width="9" style="51"/>
    <col min="12293" max="12293" width="14.5" style="51" customWidth="1"/>
    <col min="12294" max="12544" width="9" style="51"/>
    <col min="12545" max="12545" width="19.25" style="51" customWidth="1"/>
    <col min="12546" max="12546" width="14.875" style="51" customWidth="1"/>
    <col min="12547" max="12547" width="14.125" style="51" customWidth="1"/>
    <col min="12548" max="12548" width="9" style="51"/>
    <col min="12549" max="12549" width="14.5" style="51" customWidth="1"/>
    <col min="12550" max="12800" width="9" style="51"/>
    <col min="12801" max="12801" width="19.25" style="51" customWidth="1"/>
    <col min="12802" max="12802" width="14.875" style="51" customWidth="1"/>
    <col min="12803" max="12803" width="14.125" style="51" customWidth="1"/>
    <col min="12804" max="12804" width="9" style="51"/>
    <col min="12805" max="12805" width="14.5" style="51" customWidth="1"/>
    <col min="12806" max="13056" width="9" style="51"/>
    <col min="13057" max="13057" width="19.25" style="51" customWidth="1"/>
    <col min="13058" max="13058" width="14.875" style="51" customWidth="1"/>
    <col min="13059" max="13059" width="14.125" style="51" customWidth="1"/>
    <col min="13060" max="13060" width="9" style="51"/>
    <col min="13061" max="13061" width="14.5" style="51" customWidth="1"/>
    <col min="13062" max="13312" width="9" style="51"/>
    <col min="13313" max="13313" width="19.25" style="51" customWidth="1"/>
    <col min="13314" max="13314" width="14.875" style="51" customWidth="1"/>
    <col min="13315" max="13315" width="14.125" style="51" customWidth="1"/>
    <col min="13316" max="13316" width="9" style="51"/>
    <col min="13317" max="13317" width="14.5" style="51" customWidth="1"/>
    <col min="13318" max="13568" width="9" style="51"/>
    <col min="13569" max="13569" width="19.25" style="51" customWidth="1"/>
    <col min="13570" max="13570" width="14.875" style="51" customWidth="1"/>
    <col min="13571" max="13571" width="14.125" style="51" customWidth="1"/>
    <col min="13572" max="13572" width="9" style="51"/>
    <col min="13573" max="13573" width="14.5" style="51" customWidth="1"/>
    <col min="13574" max="13824" width="9" style="51"/>
    <col min="13825" max="13825" width="19.25" style="51" customWidth="1"/>
    <col min="13826" max="13826" width="14.875" style="51" customWidth="1"/>
    <col min="13827" max="13827" width="14.125" style="51" customWidth="1"/>
    <col min="13828" max="13828" width="9" style="51"/>
    <col min="13829" max="13829" width="14.5" style="51" customWidth="1"/>
    <col min="13830" max="14080" width="9" style="51"/>
    <col min="14081" max="14081" width="19.25" style="51" customWidth="1"/>
    <col min="14082" max="14082" width="14.875" style="51" customWidth="1"/>
    <col min="14083" max="14083" width="14.125" style="51" customWidth="1"/>
    <col min="14084" max="14084" width="9" style="51"/>
    <col min="14085" max="14085" width="14.5" style="51" customWidth="1"/>
    <col min="14086" max="14336" width="9" style="51"/>
    <col min="14337" max="14337" width="19.25" style="51" customWidth="1"/>
    <col min="14338" max="14338" width="14.875" style="51" customWidth="1"/>
    <col min="14339" max="14339" width="14.125" style="51" customWidth="1"/>
    <col min="14340" max="14340" width="9" style="51"/>
    <col min="14341" max="14341" width="14.5" style="51" customWidth="1"/>
    <col min="14342" max="14592" width="9" style="51"/>
    <col min="14593" max="14593" width="19.25" style="51" customWidth="1"/>
    <col min="14594" max="14594" width="14.875" style="51" customWidth="1"/>
    <col min="14595" max="14595" width="14.125" style="51" customWidth="1"/>
    <col min="14596" max="14596" width="9" style="51"/>
    <col min="14597" max="14597" width="14.5" style="51" customWidth="1"/>
    <col min="14598" max="14848" width="9" style="51"/>
    <col min="14849" max="14849" width="19.25" style="51" customWidth="1"/>
    <col min="14850" max="14850" width="14.875" style="51" customWidth="1"/>
    <col min="14851" max="14851" width="14.125" style="51" customWidth="1"/>
    <col min="14852" max="14852" width="9" style="51"/>
    <col min="14853" max="14853" width="14.5" style="51" customWidth="1"/>
    <col min="14854" max="15104" width="9" style="51"/>
    <col min="15105" max="15105" width="19.25" style="51" customWidth="1"/>
    <col min="15106" max="15106" width="14.875" style="51" customWidth="1"/>
    <col min="15107" max="15107" width="14.125" style="51" customWidth="1"/>
    <col min="15108" max="15108" width="9" style="51"/>
    <col min="15109" max="15109" width="14.5" style="51" customWidth="1"/>
    <col min="15110" max="15360" width="9" style="51"/>
    <col min="15361" max="15361" width="19.25" style="51" customWidth="1"/>
    <col min="15362" max="15362" width="14.875" style="51" customWidth="1"/>
    <col min="15363" max="15363" width="14.125" style="51" customWidth="1"/>
    <col min="15364" max="15364" width="9" style="51"/>
    <col min="15365" max="15365" width="14.5" style="51" customWidth="1"/>
    <col min="15366" max="15616" width="9" style="51"/>
    <col min="15617" max="15617" width="19.25" style="51" customWidth="1"/>
    <col min="15618" max="15618" width="14.875" style="51" customWidth="1"/>
    <col min="15619" max="15619" width="14.125" style="51" customWidth="1"/>
    <col min="15620" max="15620" width="9" style="51"/>
    <col min="15621" max="15621" width="14.5" style="51" customWidth="1"/>
    <col min="15622" max="15872" width="9" style="51"/>
    <col min="15873" max="15873" width="19.25" style="51" customWidth="1"/>
    <col min="15874" max="15874" width="14.875" style="51" customWidth="1"/>
    <col min="15875" max="15875" width="14.125" style="51" customWidth="1"/>
    <col min="15876" max="15876" width="9" style="51"/>
    <col min="15877" max="15877" width="14.5" style="51" customWidth="1"/>
    <col min="15878" max="16128" width="9" style="51"/>
    <col min="16129" max="16129" width="19.25" style="51" customWidth="1"/>
    <col min="16130" max="16130" width="14.875" style="51" customWidth="1"/>
    <col min="16131" max="16131" width="14.125" style="51" customWidth="1"/>
    <col min="16132" max="16132" width="9" style="51"/>
    <col min="16133" max="16133" width="14.5" style="51" customWidth="1"/>
    <col min="16134" max="16384" width="9" style="51"/>
  </cols>
  <sheetData>
    <row r="1" spans="1:17">
      <c r="A1" s="37" t="s">
        <v>113</v>
      </c>
      <c r="B1"/>
      <c r="C1"/>
      <c r="D1"/>
      <c r="E1"/>
      <c r="F1"/>
      <c r="G1"/>
      <c r="H1"/>
      <c r="I1"/>
      <c r="J1"/>
      <c r="K1"/>
      <c r="L1"/>
      <c r="M1"/>
      <c r="N1"/>
      <c r="O1"/>
      <c r="P1"/>
      <c r="Q1"/>
    </row>
    <row r="2" spans="1:17">
      <c r="A2" s="4" t="s">
        <v>111</v>
      </c>
      <c r="B2"/>
      <c r="C2"/>
      <c r="D2"/>
      <c r="E2"/>
      <c r="F2"/>
      <c r="G2"/>
      <c r="H2"/>
      <c r="I2"/>
      <c r="J2"/>
      <c r="K2"/>
      <c r="L2"/>
      <c r="M2"/>
      <c r="N2"/>
      <c r="O2"/>
      <c r="P2"/>
      <c r="Q2"/>
    </row>
    <row r="3" spans="1:17" ht="59.25" customHeight="1">
      <c r="A3" s="48" t="s">
        <v>116</v>
      </c>
      <c r="B3" s="46" t="s">
        <v>50</v>
      </c>
      <c r="C3" s="41" t="s">
        <v>51</v>
      </c>
      <c r="D3" s="12" t="s">
        <v>6</v>
      </c>
      <c r="E3" s="12" t="s">
        <v>7</v>
      </c>
      <c r="F3" s="44" t="s">
        <v>49</v>
      </c>
      <c r="G3"/>
      <c r="H3"/>
      <c r="I3"/>
      <c r="J3"/>
      <c r="K3"/>
      <c r="L3"/>
      <c r="M3"/>
      <c r="N3"/>
      <c r="O3"/>
      <c r="P3"/>
      <c r="Q3"/>
    </row>
    <row r="4" spans="1:17">
      <c r="A4" s="2" t="s">
        <v>3</v>
      </c>
      <c r="B4" s="45">
        <v>4.5874462200000002E-3</v>
      </c>
      <c r="C4" s="15">
        <v>0.73</v>
      </c>
      <c r="D4" s="13">
        <v>0.35</v>
      </c>
      <c r="E4" s="13">
        <v>70</v>
      </c>
      <c r="F4" s="79">
        <f>B4*(E4/D4)^C4</f>
        <v>0.21944358153183421</v>
      </c>
      <c r="G4"/>
      <c r="H4"/>
      <c r="I4"/>
      <c r="J4"/>
      <c r="K4"/>
      <c r="L4"/>
      <c r="M4"/>
      <c r="N4"/>
      <c r="O4"/>
      <c r="P4"/>
      <c r="Q4"/>
    </row>
    <row r="5" spans="1:17">
      <c r="A5" s="2" t="s">
        <v>4</v>
      </c>
      <c r="B5" s="45">
        <v>2.6050473960000001E-2</v>
      </c>
      <c r="C5" s="15">
        <v>0.59</v>
      </c>
      <c r="D5" s="13">
        <v>0.35</v>
      </c>
      <c r="E5" s="13">
        <v>70</v>
      </c>
      <c r="F5" s="79">
        <f>B5*(E5/D5)^C5</f>
        <v>0.59350355774007713</v>
      </c>
      <c r="G5"/>
      <c r="H5"/>
      <c r="I5"/>
      <c r="J5"/>
      <c r="K5"/>
      <c r="L5"/>
      <c r="M5"/>
      <c r="N5"/>
      <c r="O5"/>
      <c r="P5"/>
      <c r="Q5"/>
    </row>
    <row r="6" spans="1:17">
      <c r="A6" s="3" t="s">
        <v>2</v>
      </c>
      <c r="B6" s="45">
        <v>1.9882669799999999E-2</v>
      </c>
      <c r="C6" s="15">
        <v>0.95</v>
      </c>
      <c r="D6" s="13">
        <v>0.35</v>
      </c>
      <c r="E6" s="13">
        <v>70</v>
      </c>
      <c r="F6" s="80">
        <f>B6*(E6/D6)^C6</f>
        <v>3.0510771958230896</v>
      </c>
      <c r="G6"/>
      <c r="H6"/>
      <c r="I6"/>
      <c r="J6"/>
      <c r="K6"/>
      <c r="L6"/>
      <c r="M6"/>
      <c r="N6"/>
      <c r="O6"/>
      <c r="P6"/>
      <c r="Q6"/>
    </row>
    <row r="7" spans="1:17">
      <c r="A7" s="3" t="s">
        <v>5</v>
      </c>
      <c r="B7" s="45">
        <v>1.6375982349999998E-2</v>
      </c>
      <c r="C7" s="15">
        <v>0.97</v>
      </c>
      <c r="D7" s="13">
        <v>0.35</v>
      </c>
      <c r="E7" s="13">
        <v>70</v>
      </c>
      <c r="F7" s="80">
        <f>B7*(E7/D7)^C7</f>
        <v>2.7938716921181261</v>
      </c>
      <c r="G7"/>
      <c r="H7"/>
      <c r="I7"/>
      <c r="J7"/>
      <c r="K7"/>
      <c r="L7"/>
      <c r="M7"/>
      <c r="N7"/>
      <c r="O7"/>
      <c r="P7"/>
      <c r="Q7"/>
    </row>
    <row r="8" spans="1:17">
      <c r="A8"/>
      <c r="B8"/>
      <c r="C8" s="4" t="s">
        <v>118</v>
      </c>
      <c r="D8" s="4"/>
      <c r="E8" s="4"/>
      <c r="F8" s="4"/>
      <c r="G8" s="4"/>
      <c r="H8"/>
      <c r="I8"/>
      <c r="J8"/>
      <c r="K8"/>
      <c r="L8"/>
      <c r="M8"/>
      <c r="N8"/>
      <c r="O8"/>
      <c r="P8"/>
      <c r="Q8"/>
    </row>
    <row r="9" spans="1:17">
      <c r="A9"/>
      <c r="B9"/>
      <c r="C9"/>
      <c r="D9"/>
      <c r="E9"/>
      <c r="F9"/>
      <c r="G9"/>
      <c r="H9"/>
      <c r="I9"/>
      <c r="J9"/>
      <c r="K9"/>
      <c r="L9"/>
      <c r="M9"/>
      <c r="N9"/>
      <c r="O9"/>
      <c r="P9"/>
      <c r="Q9"/>
    </row>
    <row r="10" spans="1:17">
      <c r="A10" s="87" t="s">
        <v>48</v>
      </c>
      <c r="B10" s="87"/>
      <c r="C10" s="87"/>
      <c r="D10" s="87"/>
      <c r="E10" s="87"/>
      <c r="F10" s="87"/>
      <c r="G10" s="87"/>
      <c r="H10" s="87"/>
      <c r="I10" s="87"/>
      <c r="J10" s="87"/>
      <c r="K10" s="87"/>
      <c r="L10" s="87"/>
      <c r="M10" s="87"/>
      <c r="N10" s="87"/>
      <c r="O10" s="87"/>
      <c r="P10" s="87"/>
      <c r="Q10" s="87"/>
    </row>
    <row r="11" spans="1:17" ht="24">
      <c r="A11" s="4" t="s">
        <v>102</v>
      </c>
    </row>
    <row r="12" spans="1:17" ht="24.75" customHeight="1">
      <c r="A12" s="52"/>
      <c r="F12" s="53"/>
    </row>
    <row r="13" spans="1:17" ht="24.75" customHeight="1" thickBot="1">
      <c r="A13" s="4" t="s">
        <v>93</v>
      </c>
      <c r="F13" s="53"/>
    </row>
    <row r="14" spans="1:17" ht="46.5" customHeight="1">
      <c r="A14" s="53" t="s">
        <v>52</v>
      </c>
      <c r="B14" s="8" t="s">
        <v>53</v>
      </c>
      <c r="C14" s="54" t="s">
        <v>54</v>
      </c>
    </row>
    <row r="15" spans="1:17" ht="19.5" thickBot="1">
      <c r="A15" s="53"/>
      <c r="B15" s="55">
        <v>70</v>
      </c>
      <c r="C15" s="56">
        <v>70</v>
      </c>
      <c r="D15" s="53"/>
      <c r="E15" s="53"/>
      <c r="F15" s="53"/>
      <c r="G15" s="53"/>
      <c r="H15" s="53"/>
      <c r="I15" s="53"/>
      <c r="J15" s="53"/>
    </row>
    <row r="16" spans="1:17" ht="19.5" thickBot="1"/>
    <row r="17" spans="1:13" ht="33" customHeight="1">
      <c r="A17" s="88" t="s">
        <v>95</v>
      </c>
      <c r="B17" s="8" t="s">
        <v>8</v>
      </c>
      <c r="C17" s="9" t="s">
        <v>9</v>
      </c>
      <c r="D17" s="9" t="s">
        <v>10</v>
      </c>
      <c r="E17" s="10" t="s">
        <v>11</v>
      </c>
      <c r="F17" s="53"/>
      <c r="G17" s="53"/>
      <c r="H17" s="53"/>
      <c r="I17" s="53"/>
      <c r="J17" s="53"/>
      <c r="K17" s="53"/>
      <c r="L17" s="53"/>
      <c r="M17" s="53"/>
    </row>
    <row r="18" spans="1:13" ht="32.25" customHeight="1">
      <c r="A18" s="89"/>
      <c r="B18" s="79">
        <f>F4</f>
        <v>0.21944358153183421</v>
      </c>
      <c r="C18" s="79">
        <f>F5</f>
        <v>0.59350355774007713</v>
      </c>
      <c r="D18" s="80">
        <f>F6</f>
        <v>3.0510771958230896</v>
      </c>
      <c r="E18" s="81">
        <f>F7</f>
        <v>2.7938716921181261</v>
      </c>
    </row>
    <row r="19" spans="1:13" ht="15.75" customHeight="1">
      <c r="A19" s="59" t="s">
        <v>78</v>
      </c>
      <c r="B19" s="58">
        <f>B18*1000/B15</f>
        <v>3.1349083075976316</v>
      </c>
      <c r="C19" s="57"/>
      <c r="D19" s="58"/>
      <c r="E19" s="58"/>
    </row>
    <row r="21" spans="1:13">
      <c r="A21" s="59" t="s">
        <v>55</v>
      </c>
      <c r="B21" s="59" t="s">
        <v>56</v>
      </c>
      <c r="C21" s="60">
        <f>B18/D18</f>
        <v>7.1923313455408949E-2</v>
      </c>
    </row>
    <row r="22" spans="1:13">
      <c r="A22" s="59" t="s">
        <v>57</v>
      </c>
      <c r="B22" s="59" t="s">
        <v>58</v>
      </c>
      <c r="C22" s="60">
        <f>C18/D18</f>
        <v>0.19452262910705134</v>
      </c>
    </row>
    <row r="23" spans="1:13">
      <c r="A23" s="59" t="s">
        <v>59</v>
      </c>
      <c r="B23" s="59" t="s">
        <v>60</v>
      </c>
      <c r="C23" s="60">
        <f>(D18*C22)/E18</f>
        <v>0.21243049901483577</v>
      </c>
    </row>
    <row r="24" spans="1:13">
      <c r="A24" s="51" t="s">
        <v>109</v>
      </c>
      <c r="B24" s="59"/>
      <c r="C24" s="57">
        <f>(-6.72*B19+89.4)/100</f>
        <v>0.68333416172943917</v>
      </c>
    </row>
    <row r="25" spans="1:13">
      <c r="A25" s="61" t="s">
        <v>77</v>
      </c>
      <c r="B25" s="59"/>
      <c r="C25" s="60"/>
      <c r="D25" s="51">
        <v>0.28699999999999998</v>
      </c>
    </row>
    <row r="26" spans="1:13">
      <c r="A26" s="61"/>
      <c r="B26" s="59"/>
      <c r="C26" s="60"/>
    </row>
    <row r="27" spans="1:13" ht="20.25">
      <c r="A27" s="62" t="s">
        <v>61</v>
      </c>
      <c r="B27" s="61" t="s">
        <v>62</v>
      </c>
      <c r="C27" s="53"/>
      <c r="F27" s="63">
        <f>0.5*((C21+C22+C23)-SQRT((C21+C22+C23)^2-4*C21*C23))</f>
        <v>3.4372484483675858E-2</v>
      </c>
    </row>
    <row r="28" spans="1:13">
      <c r="A28" s="59" t="s">
        <v>63</v>
      </c>
      <c r="B28" s="59" t="s">
        <v>64</v>
      </c>
      <c r="C28" s="63">
        <f>(C23*C21)/F27</f>
        <v>0.44450395709362006</v>
      </c>
    </row>
    <row r="29" spans="1:13" ht="11.25" customHeight="1">
      <c r="A29" s="59"/>
      <c r="B29" s="59"/>
      <c r="C29" s="63"/>
    </row>
    <row r="30" spans="1:13">
      <c r="A30" s="64" t="s">
        <v>108</v>
      </c>
      <c r="B30" s="65"/>
      <c r="C30" s="50"/>
    </row>
    <row r="31" spans="1:13">
      <c r="B31" s="66"/>
      <c r="C31" s="67"/>
    </row>
    <row r="32" spans="1:13">
      <c r="A32" s="66" t="s">
        <v>81</v>
      </c>
      <c r="B32" s="51" t="s">
        <v>65</v>
      </c>
      <c r="E32" s="57">
        <f>C24*C15*D25*(C23-C28)/(D18*(D25-C28)*(F27-C28))</f>
        <v>-16.164816557748729</v>
      </c>
    </row>
    <row r="33" spans="1:11">
      <c r="A33" s="66" t="s">
        <v>82</v>
      </c>
      <c r="B33" s="51" t="s">
        <v>66</v>
      </c>
      <c r="E33" s="57">
        <f>C24*C15*D25*(C23-F27)/(D18*(D25-F27)*(C28-F27))</f>
        <v>7.7324594579438042</v>
      </c>
    </row>
    <row r="34" spans="1:11">
      <c r="A34" s="66" t="s">
        <v>83</v>
      </c>
      <c r="B34" s="51" t="s">
        <v>67</v>
      </c>
      <c r="E34" s="57">
        <f>C24*C15*D25*(D25-C23)/(D18*(C28-D25)*(F27-D25))</f>
        <v>-8.4323570998049249</v>
      </c>
    </row>
    <row r="35" spans="1:11">
      <c r="B35" s="68"/>
      <c r="C35" s="59" t="s">
        <v>68</v>
      </c>
      <c r="D35" s="66" t="s">
        <v>69</v>
      </c>
      <c r="E35" s="69">
        <f>E32+E33-E34</f>
        <v>0</v>
      </c>
      <c r="F35" s="50" t="s">
        <v>70</v>
      </c>
      <c r="J35" s="59"/>
      <c r="K35" s="58"/>
    </row>
    <row r="36" spans="1:11">
      <c r="A36" s="32" t="s">
        <v>115</v>
      </c>
      <c r="B36" s="68"/>
      <c r="C36" s="59"/>
      <c r="D36" s="66"/>
      <c r="E36" s="69"/>
      <c r="F36" s="50"/>
      <c r="J36" s="59"/>
      <c r="K36" s="58"/>
    </row>
    <row r="37" spans="1:11" ht="20.25">
      <c r="A37" s="70" t="s">
        <v>71</v>
      </c>
      <c r="B37" s="68"/>
      <c r="C37" s="66"/>
      <c r="D37" s="71"/>
    </row>
    <row r="38" spans="1:11" ht="19.5" thickBot="1">
      <c r="A38" s="70"/>
      <c r="B38" s="68"/>
      <c r="C38" s="66"/>
      <c r="D38" s="71"/>
      <c r="H38" s="90" t="s">
        <v>105</v>
      </c>
      <c r="I38" s="90"/>
      <c r="J38" s="87"/>
      <c r="K38" s="87"/>
    </row>
    <row r="39" spans="1:11" ht="18.75" customHeight="1" thickBot="1">
      <c r="A39" s="4" t="s">
        <v>103</v>
      </c>
      <c r="B39" s="59"/>
      <c r="C39" s="53"/>
      <c r="H39" s="91" t="s">
        <v>110</v>
      </c>
      <c r="I39" s="92"/>
    </row>
    <row r="40" spans="1:11" ht="39" customHeight="1" thickBot="1">
      <c r="A40" s="34" t="s">
        <v>112</v>
      </c>
      <c r="B40" s="85" t="s">
        <v>72</v>
      </c>
      <c r="C40" s="82" t="s">
        <v>73</v>
      </c>
      <c r="D40" s="82" t="s">
        <v>74</v>
      </c>
      <c r="E40" s="82" t="s">
        <v>75</v>
      </c>
      <c r="F40" s="82" t="s">
        <v>76</v>
      </c>
      <c r="H40" s="72" t="s">
        <v>0</v>
      </c>
      <c r="I40" s="49" t="s">
        <v>1</v>
      </c>
      <c r="K40" s="6" t="s">
        <v>89</v>
      </c>
    </row>
    <row r="41" spans="1:11">
      <c r="A41" s="73">
        <v>0.2</v>
      </c>
      <c r="B41" s="74">
        <f>$E$32*EXP(-$C$28*A41)+$E$33*EXP(-$F$27*A41)-$E$34*EXP(-$D$25*A41)</f>
        <v>0.85167599140998451</v>
      </c>
      <c r="C41" s="75">
        <f>B41*2</f>
        <v>1.703351982819969</v>
      </c>
      <c r="D41" s="75">
        <f t="shared" ref="D41:D70" si="0">B41*3</f>
        <v>2.5550279742299535</v>
      </c>
      <c r="E41" s="75">
        <f t="shared" ref="E41:E70" si="1">B41/2</f>
        <v>0.42583799570499226</v>
      </c>
      <c r="F41" s="75">
        <f t="shared" ref="F41:F70" si="2">B41/3</f>
        <v>0.28389199713666152</v>
      </c>
      <c r="H41" s="76">
        <v>0.242718446601941</v>
      </c>
      <c r="I41" s="38">
        <v>1.8160421514349101</v>
      </c>
      <c r="K41" s="11">
        <v>1.4414588526657799</v>
      </c>
    </row>
    <row r="42" spans="1:11">
      <c r="A42" s="73">
        <v>0.5</v>
      </c>
      <c r="B42" s="74">
        <f t="shared" ref="B42:B70" si="3">$E$32*EXP(-$C$28*A42)+$E$33*EXP(-$F$27*A42)-$E$34*EXP(-$D$25*A42)</f>
        <v>1.9624412534591986</v>
      </c>
      <c r="C42" s="75">
        <f t="shared" ref="C42:C70" si="4">B42*2</f>
        <v>3.9248825069183972</v>
      </c>
      <c r="D42" s="75">
        <f t="shared" si="0"/>
        <v>5.8873237603775959</v>
      </c>
      <c r="E42" s="75">
        <f t="shared" si="1"/>
        <v>0.98122062672959931</v>
      </c>
      <c r="F42" s="75">
        <f t="shared" si="2"/>
        <v>0.65414708448639958</v>
      </c>
      <c r="H42" s="76">
        <v>0.485436893203882</v>
      </c>
      <c r="I42" s="38">
        <v>3.0583861563561499</v>
      </c>
      <c r="K42" s="11">
        <v>1.45692658588829</v>
      </c>
    </row>
    <row r="43" spans="1:11">
      <c r="A43" s="73">
        <v>0.8</v>
      </c>
      <c r="B43" s="74">
        <f t="shared" si="3"/>
        <v>2.8976950348136947</v>
      </c>
      <c r="C43" s="75">
        <f t="shared" si="4"/>
        <v>5.7953900696273895</v>
      </c>
      <c r="D43" s="75">
        <f t="shared" si="0"/>
        <v>8.6930851044410851</v>
      </c>
      <c r="E43" s="75">
        <f t="shared" si="1"/>
        <v>1.4488475174068474</v>
      </c>
      <c r="F43" s="75">
        <f t="shared" si="2"/>
        <v>0.96589834493789828</v>
      </c>
      <c r="H43" s="76">
        <v>1.0922330097087301</v>
      </c>
      <c r="I43" s="38">
        <v>3.4782957554360898</v>
      </c>
      <c r="K43" s="11">
        <v>1.5552651740553802</v>
      </c>
    </row>
    <row r="44" spans="1:11" ht="18.75" customHeight="1">
      <c r="A44" s="73">
        <v>1.2</v>
      </c>
      <c r="B44" s="74">
        <f t="shared" si="3"/>
        <v>3.9132068704106189</v>
      </c>
      <c r="C44" s="75">
        <f t="shared" si="4"/>
        <v>7.8264137408212378</v>
      </c>
      <c r="D44" s="75">
        <f t="shared" si="0"/>
        <v>11.739620611231857</v>
      </c>
      <c r="E44" s="75">
        <f t="shared" si="1"/>
        <v>1.9566034352053094</v>
      </c>
      <c r="F44" s="75">
        <f t="shared" si="2"/>
        <v>1.304402290136873</v>
      </c>
      <c r="H44" s="76">
        <v>1.94174757281553</v>
      </c>
      <c r="I44" s="38">
        <v>4.5895851721094401</v>
      </c>
      <c r="K44" s="11">
        <v>2.2943308701966698</v>
      </c>
    </row>
    <row r="45" spans="1:11">
      <c r="A45" s="73">
        <v>1.8</v>
      </c>
      <c r="B45" s="74">
        <f>$E$32*EXP(-$C$28*A45)+$E$33*EXP(-$F$27*A45)-$E$34*EXP(-$D$25*A45)</f>
        <v>5.036288967951644</v>
      </c>
      <c r="C45" s="75">
        <f t="shared" si="4"/>
        <v>10.072577935903288</v>
      </c>
      <c r="D45" s="75">
        <f t="shared" si="0"/>
        <v>15.108866903854931</v>
      </c>
      <c r="E45" s="75">
        <f t="shared" si="1"/>
        <v>2.518144483975822</v>
      </c>
      <c r="F45" s="75">
        <f t="shared" si="2"/>
        <v>1.6787629893172147</v>
      </c>
      <c r="H45" s="76">
        <v>2.9126213592232899</v>
      </c>
      <c r="I45" s="38">
        <v>5.2889887400037399</v>
      </c>
      <c r="K45" s="11">
        <v>2.4837423643086805</v>
      </c>
    </row>
    <row r="46" spans="1:11">
      <c r="A46" s="73">
        <v>2.2999999999999998</v>
      </c>
      <c r="B46" s="74">
        <f t="shared" si="3"/>
        <v>5.6873190687185531</v>
      </c>
      <c r="C46" s="75">
        <f t="shared" si="4"/>
        <v>11.374638137437106</v>
      </c>
      <c r="D46" s="75">
        <f t="shared" si="0"/>
        <v>17.061957206155661</v>
      </c>
      <c r="E46" s="75">
        <f t="shared" si="1"/>
        <v>2.8436595343592765</v>
      </c>
      <c r="F46" s="75">
        <f t="shared" si="2"/>
        <v>1.8957730229061844</v>
      </c>
      <c r="H46" s="76">
        <v>3.88349514563106</v>
      </c>
      <c r="I46" s="38">
        <v>5.2996870737382604</v>
      </c>
      <c r="K46" s="11">
        <v>1.8827319907869793</v>
      </c>
    </row>
    <row r="47" spans="1:11">
      <c r="A47" s="73">
        <v>3</v>
      </c>
      <c r="B47" s="74">
        <f t="shared" si="3"/>
        <v>6.2792895994398688</v>
      </c>
      <c r="C47" s="75">
        <f t="shared" si="4"/>
        <v>12.558579198879738</v>
      </c>
      <c r="D47" s="75">
        <f t="shared" si="0"/>
        <v>18.837868798319604</v>
      </c>
      <c r="E47" s="75">
        <f t="shared" si="1"/>
        <v>3.1396447997199344</v>
      </c>
      <c r="F47" s="75">
        <f t="shared" si="2"/>
        <v>2.0930965331466229</v>
      </c>
      <c r="H47" s="76">
        <v>6.9174757281553303</v>
      </c>
      <c r="I47" s="38">
        <v>5.1953783198266796</v>
      </c>
      <c r="K47" s="11">
        <v>1.9168776589111705</v>
      </c>
    </row>
    <row r="48" spans="1:11">
      <c r="A48" s="73">
        <v>3.5</v>
      </c>
      <c r="B48" s="74">
        <f t="shared" si="3"/>
        <v>6.5329256721668152</v>
      </c>
      <c r="C48" s="75">
        <f t="shared" si="4"/>
        <v>13.06585134433363</v>
      </c>
      <c r="D48" s="75">
        <f t="shared" si="0"/>
        <v>19.598777016500446</v>
      </c>
      <c r="E48" s="75">
        <f t="shared" si="1"/>
        <v>3.2664628360834076</v>
      </c>
      <c r="F48" s="75">
        <f t="shared" si="2"/>
        <v>2.1776418907222719</v>
      </c>
      <c r="H48" s="76">
        <v>14.0776699029126</v>
      </c>
      <c r="I48" s="38">
        <v>4.44783225012704</v>
      </c>
      <c r="K48" s="11">
        <v>1.71172637530454</v>
      </c>
    </row>
    <row r="49" spans="1:11">
      <c r="A49" s="73">
        <v>4</v>
      </c>
      <c r="B49" s="74">
        <f t="shared" si="3"/>
        <v>6.6830925336604103</v>
      </c>
      <c r="C49" s="75">
        <f t="shared" si="4"/>
        <v>13.366185067320821</v>
      </c>
      <c r="D49" s="75">
        <f t="shared" si="0"/>
        <v>20.049277600981231</v>
      </c>
      <c r="E49" s="75">
        <f t="shared" si="1"/>
        <v>3.3415462668302052</v>
      </c>
      <c r="F49" s="75">
        <f t="shared" si="2"/>
        <v>2.2276975112201369</v>
      </c>
      <c r="H49" s="76">
        <v>20.995145631067899</v>
      </c>
      <c r="I49" s="38">
        <v>3.42212950332984</v>
      </c>
      <c r="K49" s="11">
        <v>0.60129786010833008</v>
      </c>
    </row>
    <row r="50" spans="1:11" ht="18.75" customHeight="1">
      <c r="A50" s="73">
        <v>4.5</v>
      </c>
      <c r="B50" s="74">
        <f t="shared" si="3"/>
        <v>6.7549585318064649</v>
      </c>
      <c r="C50" s="75">
        <f t="shared" si="4"/>
        <v>13.50991706361293</v>
      </c>
      <c r="D50" s="75">
        <f t="shared" si="0"/>
        <v>20.264875595419394</v>
      </c>
      <c r="E50" s="75">
        <f t="shared" si="1"/>
        <v>3.3774792659032324</v>
      </c>
      <c r="F50" s="75">
        <f t="shared" si="2"/>
        <v>2.2516528439354881</v>
      </c>
      <c r="H50" s="76">
        <v>27.912621359223198</v>
      </c>
      <c r="I50" s="38">
        <v>2.67190885019658</v>
      </c>
      <c r="K50" s="11">
        <v>0.47278577922828013</v>
      </c>
    </row>
    <row r="51" spans="1:11">
      <c r="A51" s="73">
        <v>5</v>
      </c>
      <c r="B51" s="74">
        <f t="shared" si="3"/>
        <v>6.7681113338780783</v>
      </c>
      <c r="C51" s="75">
        <f t="shared" si="4"/>
        <v>13.536222667756157</v>
      </c>
      <c r="D51" s="75">
        <f t="shared" si="0"/>
        <v>20.304334001634235</v>
      </c>
      <c r="E51" s="75">
        <f t="shared" si="1"/>
        <v>3.3840556669390391</v>
      </c>
      <c r="F51" s="75">
        <f t="shared" si="2"/>
        <v>2.2560371112926929</v>
      </c>
      <c r="H51" s="76">
        <v>35.072815533980503</v>
      </c>
      <c r="I51" s="38">
        <v>2.0621038273288899</v>
      </c>
      <c r="K51" s="11">
        <v>0.42583456799422015</v>
      </c>
    </row>
    <row r="52" spans="1:11">
      <c r="A52" s="73">
        <v>6</v>
      </c>
      <c r="B52" s="74">
        <f t="shared" si="3"/>
        <v>6.6755997593484135</v>
      </c>
      <c r="C52" s="75">
        <f t="shared" si="4"/>
        <v>13.351199518696827</v>
      </c>
      <c r="D52" s="75">
        <f t="shared" si="0"/>
        <v>20.026799278045239</v>
      </c>
      <c r="E52" s="75">
        <f t="shared" si="1"/>
        <v>3.3377998796742068</v>
      </c>
      <c r="F52" s="75">
        <f t="shared" si="2"/>
        <v>2.2251999197828045</v>
      </c>
      <c r="H52" s="76">
        <v>42.111650485436797</v>
      </c>
      <c r="I52" s="38">
        <v>1.86418465324025</v>
      </c>
      <c r="K52" s="11">
        <v>4.1044769306810114E-2</v>
      </c>
    </row>
    <row r="53" spans="1:11">
      <c r="A53" s="73">
        <v>7</v>
      </c>
      <c r="B53" s="74">
        <f t="shared" si="3"/>
        <v>6.4899797417690577</v>
      </c>
      <c r="C53" s="75">
        <f t="shared" si="4"/>
        <v>12.979959483538115</v>
      </c>
      <c r="D53" s="75">
        <f t="shared" si="0"/>
        <v>19.469939225307172</v>
      </c>
      <c r="E53" s="75">
        <f t="shared" si="1"/>
        <v>3.2449898708845288</v>
      </c>
      <c r="F53" s="75">
        <f t="shared" si="2"/>
        <v>2.1633265805896857</v>
      </c>
      <c r="H53" s="76">
        <v>48.907766990291201</v>
      </c>
      <c r="I53" s="38">
        <v>1.6635908957179799</v>
      </c>
      <c r="K53" s="11">
        <v>0.1762686789399901</v>
      </c>
    </row>
    <row r="54" spans="1:11" ht="19.5" thickBot="1">
      <c r="A54" s="73">
        <v>8</v>
      </c>
      <c r="B54" s="74">
        <f t="shared" si="3"/>
        <v>6.2607493744690652</v>
      </c>
      <c r="C54" s="75">
        <f t="shared" si="4"/>
        <v>12.52149874893813</v>
      </c>
      <c r="D54" s="75">
        <f t="shared" si="0"/>
        <v>18.782248123407197</v>
      </c>
      <c r="E54" s="75">
        <f t="shared" si="1"/>
        <v>3.1303746872345326</v>
      </c>
      <c r="F54" s="75">
        <f t="shared" si="2"/>
        <v>2.0869164581563551</v>
      </c>
      <c r="H54" s="77">
        <v>55.946601941747502</v>
      </c>
      <c r="I54" s="39">
        <v>1.60341276846131</v>
      </c>
      <c r="K54" s="11">
        <v>-5.6897347306006374E-4</v>
      </c>
    </row>
    <row r="55" spans="1:11">
      <c r="A55" s="73">
        <v>10</v>
      </c>
      <c r="B55" s="74">
        <f t="shared" si="3"/>
        <v>5.7716576757209292</v>
      </c>
      <c r="C55" s="75">
        <f t="shared" si="4"/>
        <v>11.543315351441858</v>
      </c>
      <c r="D55" s="75">
        <f t="shared" si="0"/>
        <v>17.314973027162786</v>
      </c>
      <c r="E55" s="75">
        <f t="shared" si="1"/>
        <v>2.8858288378604646</v>
      </c>
      <c r="F55" s="75">
        <f t="shared" si="2"/>
        <v>1.9238858919069763</v>
      </c>
      <c r="H55" s="53"/>
    </row>
    <row r="56" spans="1:11" ht="18.75" customHeight="1">
      <c r="A56" s="73">
        <v>12</v>
      </c>
      <c r="B56" s="74">
        <f t="shared" si="3"/>
        <v>5.3103043775851138</v>
      </c>
      <c r="C56" s="75">
        <f t="shared" si="4"/>
        <v>10.620608755170228</v>
      </c>
      <c r="D56" s="75">
        <f t="shared" si="0"/>
        <v>15.930913132755341</v>
      </c>
      <c r="E56" s="75">
        <f t="shared" si="1"/>
        <v>2.6551521887925569</v>
      </c>
      <c r="F56" s="75">
        <f t="shared" si="2"/>
        <v>1.7701014591950379</v>
      </c>
    </row>
    <row r="57" spans="1:11">
      <c r="A57" s="73">
        <v>15</v>
      </c>
      <c r="B57" s="74">
        <f t="shared" si="3"/>
        <v>4.7107274104682455</v>
      </c>
      <c r="C57" s="75">
        <f t="shared" si="4"/>
        <v>9.421454820936491</v>
      </c>
      <c r="D57" s="75">
        <f t="shared" si="0"/>
        <v>14.132182231404737</v>
      </c>
      <c r="E57" s="75">
        <f t="shared" si="1"/>
        <v>2.3553637052341228</v>
      </c>
      <c r="F57" s="75">
        <f t="shared" si="2"/>
        <v>1.5702424701560818</v>
      </c>
    </row>
    <row r="58" spans="1:11">
      <c r="A58" s="73">
        <v>18</v>
      </c>
      <c r="B58" s="74">
        <f t="shared" si="3"/>
        <v>4.2077344819272451</v>
      </c>
      <c r="C58" s="75">
        <f t="shared" si="4"/>
        <v>8.4154689638544902</v>
      </c>
      <c r="D58" s="75">
        <f t="shared" si="0"/>
        <v>12.623203445781735</v>
      </c>
      <c r="E58" s="75">
        <f t="shared" si="1"/>
        <v>2.1038672409636225</v>
      </c>
      <c r="F58" s="75">
        <f t="shared" si="2"/>
        <v>1.402578160642415</v>
      </c>
    </row>
    <row r="59" spans="1:11">
      <c r="A59" s="73">
        <v>21</v>
      </c>
      <c r="B59" s="74">
        <f t="shared" si="3"/>
        <v>3.7758573521107142</v>
      </c>
      <c r="C59" s="75">
        <f t="shared" si="4"/>
        <v>7.5517147042214283</v>
      </c>
      <c r="D59" s="75">
        <f t="shared" si="0"/>
        <v>11.327572056332142</v>
      </c>
      <c r="E59" s="75">
        <f t="shared" si="1"/>
        <v>1.8879286760553571</v>
      </c>
      <c r="F59" s="75">
        <f t="shared" si="2"/>
        <v>1.2586191173702381</v>
      </c>
    </row>
    <row r="60" spans="1:11">
      <c r="A60" s="73">
        <v>24</v>
      </c>
      <c r="B60" s="74">
        <f t="shared" si="3"/>
        <v>3.3970632458682952</v>
      </c>
      <c r="C60" s="75">
        <f t="shared" si="4"/>
        <v>6.7941264917365904</v>
      </c>
      <c r="D60" s="75">
        <f t="shared" si="0"/>
        <v>10.191189737604885</v>
      </c>
      <c r="E60" s="75">
        <f t="shared" si="1"/>
        <v>1.6985316229341476</v>
      </c>
      <c r="F60" s="75">
        <f t="shared" si="2"/>
        <v>1.1323544152894318</v>
      </c>
    </row>
    <row r="61" spans="1:11">
      <c r="A61" s="73">
        <v>28</v>
      </c>
      <c r="B61" s="74">
        <f t="shared" si="3"/>
        <v>2.9561843661170348</v>
      </c>
      <c r="C61" s="75">
        <f t="shared" si="4"/>
        <v>5.9123687322340697</v>
      </c>
      <c r="D61" s="75">
        <f t="shared" si="0"/>
        <v>8.8685530983511036</v>
      </c>
      <c r="E61" s="75">
        <f t="shared" si="1"/>
        <v>1.4780921830585174</v>
      </c>
      <c r="F61" s="75">
        <f t="shared" si="2"/>
        <v>0.98539478870567832</v>
      </c>
    </row>
    <row r="62" spans="1:11">
      <c r="A62" s="73">
        <v>32</v>
      </c>
      <c r="B62" s="74">
        <f t="shared" si="3"/>
        <v>2.5749743580554285</v>
      </c>
      <c r="C62" s="75">
        <f t="shared" si="4"/>
        <v>5.149948716110857</v>
      </c>
      <c r="D62" s="75">
        <f t="shared" si="0"/>
        <v>7.724923074166286</v>
      </c>
      <c r="E62" s="75">
        <f t="shared" si="1"/>
        <v>1.2874871790277143</v>
      </c>
      <c r="F62" s="75">
        <f t="shared" si="2"/>
        <v>0.85832478601847617</v>
      </c>
    </row>
    <row r="63" spans="1:11">
      <c r="A63" s="73">
        <v>38</v>
      </c>
      <c r="B63" s="74">
        <f t="shared" si="3"/>
        <v>2.0945653961162214</v>
      </c>
      <c r="C63" s="75">
        <f t="shared" si="4"/>
        <v>4.1891307922324428</v>
      </c>
      <c r="D63" s="75">
        <f t="shared" si="0"/>
        <v>6.2836961883486637</v>
      </c>
      <c r="E63" s="75">
        <f t="shared" si="1"/>
        <v>1.0472826980581107</v>
      </c>
      <c r="F63" s="75">
        <f t="shared" si="2"/>
        <v>0.6981884653720738</v>
      </c>
    </row>
    <row r="64" spans="1:11">
      <c r="A64" s="73">
        <v>40</v>
      </c>
      <c r="B64" s="74">
        <f t="shared" si="3"/>
        <v>1.9553554938878175</v>
      </c>
      <c r="C64" s="75">
        <f t="shared" si="4"/>
        <v>3.910710987775635</v>
      </c>
      <c r="D64" s="75">
        <f t="shared" si="0"/>
        <v>5.8660664816634522</v>
      </c>
      <c r="E64" s="75">
        <f t="shared" si="1"/>
        <v>0.97767774694390874</v>
      </c>
      <c r="F64" s="75">
        <f t="shared" si="2"/>
        <v>0.6517851646292725</v>
      </c>
    </row>
    <row r="65" spans="1:9">
      <c r="A65" s="73">
        <v>42</v>
      </c>
      <c r="B65" s="74">
        <f t="shared" si="3"/>
        <v>1.8254188290671756</v>
      </c>
      <c r="C65" s="75">
        <f t="shared" si="4"/>
        <v>3.6508376581343511</v>
      </c>
      <c r="D65" s="75">
        <f t="shared" si="0"/>
        <v>5.4762564872015265</v>
      </c>
      <c r="E65" s="75">
        <f t="shared" si="1"/>
        <v>0.91270941453358778</v>
      </c>
      <c r="F65" s="75">
        <f t="shared" si="2"/>
        <v>0.60847294302239185</v>
      </c>
      <c r="I65" s="68"/>
    </row>
    <row r="66" spans="1:9">
      <c r="A66" s="73">
        <v>47</v>
      </c>
      <c r="B66" s="74">
        <f t="shared" si="3"/>
        <v>1.5371465479904565</v>
      </c>
      <c r="C66" s="75">
        <f t="shared" si="4"/>
        <v>3.0742930959809129</v>
      </c>
      <c r="D66" s="75">
        <f t="shared" si="0"/>
        <v>4.6114396439713694</v>
      </c>
      <c r="E66" s="75">
        <f t="shared" si="1"/>
        <v>0.76857327399522823</v>
      </c>
      <c r="F66" s="75">
        <f t="shared" si="2"/>
        <v>0.51238218266348545</v>
      </c>
    </row>
    <row r="67" spans="1:9">
      <c r="A67" s="73">
        <v>50</v>
      </c>
      <c r="B67" s="74">
        <f t="shared" si="3"/>
        <v>1.3865329065787584</v>
      </c>
      <c r="C67" s="75">
        <f t="shared" si="4"/>
        <v>2.7730658131575168</v>
      </c>
      <c r="D67" s="75">
        <f t="shared" si="0"/>
        <v>4.1595987197362749</v>
      </c>
      <c r="E67" s="75">
        <f t="shared" si="1"/>
        <v>0.69326645328937919</v>
      </c>
      <c r="F67" s="75">
        <f t="shared" si="2"/>
        <v>0.46217763552625279</v>
      </c>
    </row>
    <row r="68" spans="1:9">
      <c r="A68" s="73">
        <v>52</v>
      </c>
      <c r="B68" s="74">
        <f t="shared" si="3"/>
        <v>1.2944164014515753</v>
      </c>
      <c r="C68" s="75">
        <f t="shared" si="4"/>
        <v>2.5888328029031507</v>
      </c>
      <c r="D68" s="75">
        <f t="shared" si="0"/>
        <v>3.8832492043547262</v>
      </c>
      <c r="E68" s="75">
        <f t="shared" si="1"/>
        <v>0.64720820072578766</v>
      </c>
      <c r="F68" s="75">
        <f t="shared" si="2"/>
        <v>0.43147213381719179</v>
      </c>
    </row>
    <row r="69" spans="1:9">
      <c r="A69" s="73">
        <v>56</v>
      </c>
      <c r="B69" s="74">
        <f t="shared" si="3"/>
        <v>1.1281381668339336</v>
      </c>
      <c r="C69" s="75">
        <f t="shared" si="4"/>
        <v>2.2562763336678673</v>
      </c>
      <c r="D69" s="75">
        <f t="shared" si="0"/>
        <v>3.3844145005018009</v>
      </c>
      <c r="E69" s="75">
        <f t="shared" si="1"/>
        <v>0.56406908341696682</v>
      </c>
      <c r="F69" s="75">
        <f t="shared" si="2"/>
        <v>0.37604605561131121</v>
      </c>
    </row>
    <row r="70" spans="1:9">
      <c r="A70" s="73">
        <v>60</v>
      </c>
      <c r="B70" s="74">
        <f t="shared" si="3"/>
        <v>0.98322056786809942</v>
      </c>
      <c r="C70" s="75">
        <f t="shared" si="4"/>
        <v>1.9664411357361988</v>
      </c>
      <c r="D70" s="75">
        <f t="shared" si="0"/>
        <v>2.9496617036042982</v>
      </c>
      <c r="E70" s="75">
        <f t="shared" si="1"/>
        <v>0.49161028393404971</v>
      </c>
      <c r="F70" s="75">
        <f t="shared" si="2"/>
        <v>0.32774018928936649</v>
      </c>
    </row>
  </sheetData>
  <mergeCells count="4">
    <mergeCell ref="H39:I39"/>
    <mergeCell ref="A17:A18"/>
    <mergeCell ref="A10:Q10"/>
    <mergeCell ref="H38:K38"/>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始めに</vt:lpstr>
      <vt:lpstr>静脈内投与後予測</vt:lpstr>
      <vt:lpstr>皮下投与後予測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bpd-m</dc:creator>
  <cp:lastModifiedBy>伊東 将巳</cp:lastModifiedBy>
  <cp:lastPrinted>2023-10-25T01:09:32Z</cp:lastPrinted>
  <dcterms:created xsi:type="dcterms:W3CDTF">2023-06-28T00:44:46Z</dcterms:created>
  <dcterms:modified xsi:type="dcterms:W3CDTF">2025-05-15T05:33:43Z</dcterms:modified>
</cp:coreProperties>
</file>